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15015" windowHeight="9915"/>
  </bookViews>
  <sheets>
    <sheet name="Rekapitulace stavby" sheetId="1" r:id="rId1"/>
    <sheet name="1 - SO1 - Úsek ř. km 32,0..." sheetId="2" r:id="rId2"/>
    <sheet name="2 - SO2 - Úsek ř. km 32,7..." sheetId="3" r:id="rId3"/>
    <sheet name="3 - VRN" sheetId="4" r:id="rId4"/>
    <sheet name="Pokyny pro vyplnění" sheetId="5" r:id="rId5"/>
    <sheet name="KUBATURY" sheetId="6" r:id="rId6"/>
  </sheets>
  <definedNames>
    <definedName name="_xlnm._FilterDatabase" localSheetId="1" hidden="1">'1 - SO1 - Úsek ř. km 32,0...'!$C$84:$K$145</definedName>
    <definedName name="_xlnm._FilterDatabase" localSheetId="2" hidden="1">'2 - SO2 - Úsek ř. km 32,7...'!$C$83:$K$128</definedName>
    <definedName name="_xlnm._FilterDatabase" localSheetId="3" hidden="1">'3 - VRN'!$C$83:$K$103</definedName>
    <definedName name="_xlnm.Print_Titles" localSheetId="1">'1 - SO1 - Úsek ř. km 32,0...'!$84:$84</definedName>
    <definedName name="_xlnm.Print_Titles" localSheetId="2">'2 - SO2 - Úsek ř. km 32,7...'!$83:$83</definedName>
    <definedName name="_xlnm.Print_Titles" localSheetId="3">'3 - VRN'!$83:$83</definedName>
    <definedName name="_xlnm.Print_Titles" localSheetId="0">'Rekapitulace stavby'!$52:$52</definedName>
    <definedName name="_xlnm.Print_Area" localSheetId="1">'1 - SO1 - Úsek ř. km 32,0...'!$C$4:$J$39,'1 - SO1 - Úsek ř. km 32,0...'!$C$45:$J$66,'1 - SO1 - Úsek ř. km 32,0...'!$C$72:$K$145</definedName>
    <definedName name="_xlnm.Print_Area" localSheetId="2">'2 - SO2 - Úsek ř. km 32,7...'!$C$4:$J$39,'2 - SO2 - Úsek ř. km 32,7...'!$C$45:$J$65,'2 - SO2 - Úsek ř. km 32,7...'!$C$71:$K$128</definedName>
    <definedName name="_xlnm.Print_Area" localSheetId="3">'3 - VRN'!$C$4:$J$39,'3 - VRN'!$C$45:$J$65,'3 - VRN'!$C$71:$K$103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2" i="4"/>
  <c r="BH102" i="4"/>
  <c r="BG102" i="4"/>
  <c r="BF102" i="4"/>
  <c r="T102" i="4"/>
  <c r="T101" i="4"/>
  <c r="R102" i="4"/>
  <c r="R101" i="4"/>
  <c r="P102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78" i="4" s="1"/>
  <c r="E7" i="4"/>
  <c r="E74" i="4"/>
  <c r="J37" i="3"/>
  <c r="J36" i="3"/>
  <c r="AY56" i="1" s="1"/>
  <c r="J35" i="3"/>
  <c r="AX56" i="1"/>
  <c r="BI128" i="3"/>
  <c r="BH128" i="3"/>
  <c r="BG128" i="3"/>
  <c r="BF128" i="3"/>
  <c r="T128" i="3"/>
  <c r="T127" i="3" s="1"/>
  <c r="R128" i="3"/>
  <c r="R127" i="3" s="1"/>
  <c r="P128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52" i="3" s="1"/>
  <c r="E7" i="3"/>
  <c r="E74" i="3" s="1"/>
  <c r="J37" i="2"/>
  <c r="J36" i="2"/>
  <c r="AY55" i="1"/>
  <c r="J35" i="2"/>
  <c r="AX55" i="1" s="1"/>
  <c r="BI145" i="2"/>
  <c r="BH145" i="2"/>
  <c r="BG145" i="2"/>
  <c r="BF145" i="2"/>
  <c r="T145" i="2"/>
  <c r="T144" i="2"/>
  <c r="R145" i="2"/>
  <c r="R144" i="2" s="1"/>
  <c r="P145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T134" i="2" s="1"/>
  <c r="R135" i="2"/>
  <c r="R134" i="2"/>
  <c r="P135" i="2"/>
  <c r="P134" i="2" s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/>
  <c r="J17" i="2"/>
  <c r="J12" i="2"/>
  <c r="J79" i="2" s="1"/>
  <c r="E7" i="2"/>
  <c r="E48" i="2" s="1"/>
  <c r="L50" i="1"/>
  <c r="AM50" i="1"/>
  <c r="AM49" i="1"/>
  <c r="L49" i="1"/>
  <c r="AM47" i="1"/>
  <c r="L47" i="1"/>
  <c r="L45" i="1"/>
  <c r="L44" i="1"/>
  <c r="J99" i="4"/>
  <c r="BK95" i="4"/>
  <c r="BK91" i="4"/>
  <c r="J90" i="4"/>
  <c r="BK87" i="4"/>
  <c r="BK123" i="3"/>
  <c r="BK117" i="3"/>
  <c r="J112" i="3"/>
  <c r="BK100" i="3"/>
  <c r="BK92" i="3"/>
  <c r="J88" i="3"/>
  <c r="BK135" i="2"/>
  <c r="BK112" i="2"/>
  <c r="BK107" i="2"/>
  <c r="BK101" i="2"/>
  <c r="BK94" i="2"/>
  <c r="J128" i="3"/>
  <c r="BK118" i="3"/>
  <c r="J109" i="3"/>
  <c r="J100" i="3"/>
  <c r="BK96" i="3"/>
  <c r="BK90" i="3"/>
  <c r="BK145" i="2"/>
  <c r="BK140" i="2"/>
  <c r="J132" i="2"/>
  <c r="J120" i="2"/>
  <c r="BK110" i="2"/>
  <c r="BK105" i="2"/>
  <c r="J96" i="2"/>
  <c r="AS54" i="1"/>
  <c r="BK87" i="3"/>
  <c r="J135" i="2"/>
  <c r="BK119" i="2"/>
  <c r="BK104" i="2"/>
  <c r="J97" i="2"/>
  <c r="BK93" i="2"/>
  <c r="BK88" i="2"/>
  <c r="BK102" i="4"/>
  <c r="J100" i="4"/>
  <c r="J95" i="4"/>
  <c r="J91" i="4"/>
  <c r="J89" i="4"/>
  <c r="J87" i="4"/>
  <c r="BK122" i="3"/>
  <c r="J113" i="3"/>
  <c r="J102" i="3"/>
  <c r="J97" i="3"/>
  <c r="BK91" i="3"/>
  <c r="BK143" i="2"/>
  <c r="BK122" i="2"/>
  <c r="BK108" i="2"/>
  <c r="J102" i="2"/>
  <c r="BK95" i="2"/>
  <c r="F34" i="4"/>
  <c r="J122" i="2"/>
  <c r="BK114" i="2"/>
  <c r="BK99" i="2"/>
  <c r="J91" i="2"/>
  <c r="J123" i="3"/>
  <c r="BK119" i="3"/>
  <c r="BK113" i="3"/>
  <c r="J94" i="3"/>
  <c r="J91" i="3"/>
  <c r="J145" i="2"/>
  <c r="BK132" i="2"/>
  <c r="J124" i="2"/>
  <c r="J112" i="2"/>
  <c r="BK96" i="2"/>
  <c r="BK92" i="2"/>
  <c r="J102" i="4"/>
  <c r="BK99" i="4"/>
  <c r="J98" i="4"/>
  <c r="J93" i="4"/>
  <c r="BK89" i="4"/>
  <c r="J88" i="4"/>
  <c r="J125" i="3"/>
  <c r="J118" i="3"/>
  <c r="BK107" i="3"/>
  <c r="BK98" i="3"/>
  <c r="BK94" i="3"/>
  <c r="BK89" i="3"/>
  <c r="J133" i="2"/>
  <c r="BK120" i="2"/>
  <c r="J104" i="2"/>
  <c r="J99" i="2"/>
  <c r="J90" i="2"/>
  <c r="J119" i="3"/>
  <c r="J115" i="3"/>
  <c r="BK102" i="3"/>
  <c r="J98" i="3"/>
  <c r="BK93" i="3"/>
  <c r="BK88" i="3"/>
  <c r="J143" i="2"/>
  <c r="BK133" i="2"/>
  <c r="J126" i="2"/>
  <c r="J119" i="2"/>
  <c r="J108" i="2"/>
  <c r="BK98" i="2"/>
  <c r="J88" i="2"/>
  <c r="BK125" i="3"/>
  <c r="BK120" i="3"/>
  <c r="BK115" i="3"/>
  <c r="BK109" i="3"/>
  <c r="J93" i="3"/>
  <c r="J140" i="2"/>
  <c r="BK126" i="2"/>
  <c r="BK116" i="2"/>
  <c r="BK102" i="2"/>
  <c r="J95" i="2"/>
  <c r="BK91" i="2"/>
  <c r="BK100" i="4"/>
  <c r="BK98" i="4"/>
  <c r="BK93" i="4"/>
  <c r="BK90" i="4"/>
  <c r="BK88" i="4"/>
  <c r="BK128" i="3"/>
  <c r="J120" i="3"/>
  <c r="BK116" i="3"/>
  <c r="BK104" i="3"/>
  <c r="J96" i="3"/>
  <c r="J90" i="3"/>
  <c r="J142" i="2"/>
  <c r="BK125" i="2"/>
  <c r="J110" i="2"/>
  <c r="J105" i="2"/>
  <c r="BK97" i="2"/>
  <c r="J92" i="2"/>
  <c r="J126" i="3"/>
  <c r="J117" i="3"/>
  <c r="J104" i="3"/>
  <c r="BK97" i="3"/>
  <c r="J92" i="3"/>
  <c r="J87" i="3"/>
  <c r="BK142" i="2"/>
  <c r="BK139" i="2"/>
  <c r="BK124" i="2"/>
  <c r="J116" i="2"/>
  <c r="J107" i="2"/>
  <c r="J101" i="2"/>
  <c r="J93" i="2"/>
  <c r="BK126" i="3"/>
  <c r="J122" i="3"/>
  <c r="J116" i="3"/>
  <c r="BK112" i="3"/>
  <c r="J107" i="3"/>
  <c r="J89" i="3"/>
  <c r="J139" i="2"/>
  <c r="J125" i="2"/>
  <c r="J114" i="2"/>
  <c r="J98" i="2"/>
  <c r="J94" i="2"/>
  <c r="BK90" i="2"/>
  <c r="T87" i="2" l="1"/>
  <c r="R138" i="2"/>
  <c r="BK141" i="2"/>
  <c r="J141" i="2"/>
  <c r="J64" i="2"/>
  <c r="T141" i="2"/>
  <c r="P87" i="2"/>
  <c r="P86" i="2" s="1"/>
  <c r="P85" i="2" s="1"/>
  <c r="AU55" i="1" s="1"/>
  <c r="P138" i="2"/>
  <c r="P141" i="2"/>
  <c r="BK86" i="3"/>
  <c r="J86" i="3" s="1"/>
  <c r="J61" i="3" s="1"/>
  <c r="R86" i="3"/>
  <c r="T86" i="3"/>
  <c r="BK121" i="3"/>
  <c r="J121" i="3"/>
  <c r="J62" i="3"/>
  <c r="P121" i="3"/>
  <c r="R121" i="3"/>
  <c r="T121" i="3"/>
  <c r="BK124" i="3"/>
  <c r="J124" i="3" s="1"/>
  <c r="J63" i="3" s="1"/>
  <c r="P124" i="3"/>
  <c r="R124" i="3"/>
  <c r="T124" i="3"/>
  <c r="BK87" i="2"/>
  <c r="R87" i="2"/>
  <c r="R86" i="2" s="1"/>
  <c r="R85" i="2" s="1"/>
  <c r="BK138" i="2"/>
  <c r="J138" i="2"/>
  <c r="J63" i="2"/>
  <c r="T138" i="2"/>
  <c r="R141" i="2"/>
  <c r="P86" i="3"/>
  <c r="P85" i="3" s="1"/>
  <c r="P84" i="3" s="1"/>
  <c r="AU56" i="1" s="1"/>
  <c r="BK86" i="4"/>
  <c r="J86" i="4"/>
  <c r="J61" i="4"/>
  <c r="P86" i="4"/>
  <c r="R86" i="4"/>
  <c r="T86" i="4"/>
  <c r="BK92" i="4"/>
  <c r="J92" i="4" s="1"/>
  <c r="J62" i="4" s="1"/>
  <c r="P92" i="4"/>
  <c r="R92" i="4"/>
  <c r="T92" i="4"/>
  <c r="BK97" i="4"/>
  <c r="J97" i="4" s="1"/>
  <c r="J63" i="4" s="1"/>
  <c r="P97" i="4"/>
  <c r="R97" i="4"/>
  <c r="T97" i="4"/>
  <c r="F55" i="2"/>
  <c r="BE88" i="2"/>
  <c r="BE90" i="2"/>
  <c r="BE94" i="2"/>
  <c r="BE101" i="2"/>
  <c r="BE102" i="2"/>
  <c r="BE116" i="2"/>
  <c r="BE119" i="2"/>
  <c r="BE124" i="2"/>
  <c r="BE140" i="2"/>
  <c r="BE145" i="2"/>
  <c r="J78" i="3"/>
  <c r="BE88" i="3"/>
  <c r="BE100" i="3"/>
  <c r="BE102" i="3"/>
  <c r="BE107" i="3"/>
  <c r="BE109" i="3"/>
  <c r="BE113" i="3"/>
  <c r="BE118" i="3"/>
  <c r="BE126" i="3"/>
  <c r="BE128" i="3"/>
  <c r="J52" i="2"/>
  <c r="E75" i="2"/>
  <c r="BE92" i="2"/>
  <c r="BE95" i="2"/>
  <c r="BE99" i="2"/>
  <c r="BE104" i="2"/>
  <c r="BE105" i="2"/>
  <c r="BE107" i="2"/>
  <c r="BE108" i="2"/>
  <c r="BE114" i="2"/>
  <c r="BE122" i="2"/>
  <c r="BE125" i="2"/>
  <c r="BE126" i="2"/>
  <c r="BE132" i="2"/>
  <c r="BE133" i="2"/>
  <c r="BE139" i="2"/>
  <c r="BE143" i="2"/>
  <c r="BK134" i="2"/>
  <c r="J134" i="2"/>
  <c r="J62" i="2"/>
  <c r="E48" i="3"/>
  <c r="BE87" i="3"/>
  <c r="BE89" i="3"/>
  <c r="BE92" i="3"/>
  <c r="BE94" i="3"/>
  <c r="BE97" i="3"/>
  <c r="BE104" i="3"/>
  <c r="BE112" i="3"/>
  <c r="BE116" i="3"/>
  <c r="BE117" i="3"/>
  <c r="BE119" i="3"/>
  <c r="BE122" i="3"/>
  <c r="BE125" i="3"/>
  <c r="BK127" i="3"/>
  <c r="J127" i="3" s="1"/>
  <c r="J64" i="3" s="1"/>
  <c r="E48" i="4"/>
  <c r="J52" i="4"/>
  <c r="F55" i="4"/>
  <c r="BE91" i="2"/>
  <c r="BE93" i="2"/>
  <c r="BE96" i="2"/>
  <c r="BE97" i="2"/>
  <c r="BE98" i="2"/>
  <c r="BE110" i="2"/>
  <c r="BE112" i="2"/>
  <c r="BE120" i="2"/>
  <c r="BE135" i="2"/>
  <c r="BE142" i="2"/>
  <c r="BK144" i="2"/>
  <c r="J144" i="2" s="1"/>
  <c r="J65" i="2" s="1"/>
  <c r="F55" i="3"/>
  <c r="BE90" i="3"/>
  <c r="BE91" i="3"/>
  <c r="BE93" i="3"/>
  <c r="BE96" i="3"/>
  <c r="BE98" i="3"/>
  <c r="BE115" i="3"/>
  <c r="BE120" i="3"/>
  <c r="BE123" i="3"/>
  <c r="BE87" i="4"/>
  <c r="BE88" i="4"/>
  <c r="BE89" i="4"/>
  <c r="BE90" i="4"/>
  <c r="BE91" i="4"/>
  <c r="BE93" i="4"/>
  <c r="BE95" i="4"/>
  <c r="BE98" i="4"/>
  <c r="BE99" i="4"/>
  <c r="BE100" i="4"/>
  <c r="BE102" i="4"/>
  <c r="BA57" i="1"/>
  <c r="BK101" i="4"/>
  <c r="J101" i="4" s="1"/>
  <c r="J64" i="4" s="1"/>
  <c r="F35" i="3"/>
  <c r="BB56" i="1"/>
  <c r="J34" i="4"/>
  <c r="AW57" i="1" s="1"/>
  <c r="F36" i="2"/>
  <c r="BC55" i="1" s="1"/>
  <c r="J34" i="3"/>
  <c r="AW56" i="1"/>
  <c r="F36" i="4"/>
  <c r="BC57" i="1"/>
  <c r="F35" i="2"/>
  <c r="BB55" i="1" s="1"/>
  <c r="F37" i="2"/>
  <c r="BD55" i="1" s="1"/>
  <c r="J34" i="2"/>
  <c r="AW55" i="1"/>
  <c r="F34" i="3"/>
  <c r="BA56" i="1"/>
  <c r="F36" i="3"/>
  <c r="BC56" i="1" s="1"/>
  <c r="F34" i="2"/>
  <c r="BA55" i="1" s="1"/>
  <c r="F37" i="4"/>
  <c r="BD57" i="1"/>
  <c r="F37" i="3"/>
  <c r="BD56" i="1"/>
  <c r="F35" i="4"/>
  <c r="BB57" i="1" s="1"/>
  <c r="P85" i="4" l="1"/>
  <c r="P84" i="4"/>
  <c r="AU57" i="1"/>
  <c r="R85" i="3"/>
  <c r="R84" i="3"/>
  <c r="T85" i="4"/>
  <c r="T84" i="4"/>
  <c r="T86" i="2"/>
  <c r="T85" i="2" s="1"/>
  <c r="R85" i="4"/>
  <c r="R84" i="4"/>
  <c r="BK86" i="2"/>
  <c r="J86" i="2"/>
  <c r="J60" i="2"/>
  <c r="T85" i="3"/>
  <c r="T84" i="3"/>
  <c r="J87" i="2"/>
  <c r="J61" i="2"/>
  <c r="BK85" i="3"/>
  <c r="J85" i="3"/>
  <c r="J60" i="3"/>
  <c r="BK85" i="4"/>
  <c r="J85" i="4"/>
  <c r="J60" i="4"/>
  <c r="BB54" i="1"/>
  <c r="W31" i="1"/>
  <c r="F33" i="3"/>
  <c r="AZ56" i="1" s="1"/>
  <c r="J33" i="2"/>
  <c r="AV55" i="1" s="1"/>
  <c r="AT55" i="1" s="1"/>
  <c r="F33" i="2"/>
  <c r="AZ55" i="1" s="1"/>
  <c r="AU54" i="1"/>
  <c r="BD54" i="1"/>
  <c r="W33" i="1"/>
  <c r="J33" i="3"/>
  <c r="AV56" i="1" s="1"/>
  <c r="AT56" i="1" s="1"/>
  <c r="BA54" i="1"/>
  <c r="W30" i="1" s="1"/>
  <c r="BC54" i="1"/>
  <c r="AY54" i="1"/>
  <c r="J33" i="4"/>
  <c r="AV57" i="1" s="1"/>
  <c r="AT57" i="1" s="1"/>
  <c r="F33" i="4"/>
  <c r="AZ57" i="1"/>
  <c r="BK85" i="2" l="1"/>
  <c r="J85" i="2"/>
  <c r="J30" i="2" s="1"/>
  <c r="AG55" i="1" s="1"/>
  <c r="AN55" i="1" s="1"/>
  <c r="BK84" i="3"/>
  <c r="J84" i="3"/>
  <c r="J59" i="3"/>
  <c r="BK84" i="4"/>
  <c r="J84" i="4"/>
  <c r="J59" i="4" s="1"/>
  <c r="AW54" i="1"/>
  <c r="AK30" i="1"/>
  <c r="AX54" i="1"/>
  <c r="W32" i="1"/>
  <c r="AZ54" i="1"/>
  <c r="AV54" i="1" s="1"/>
  <c r="AK29" i="1" s="1"/>
  <c r="J39" i="2" l="1"/>
  <c r="J59" i="2"/>
  <c r="J30" i="3"/>
  <c r="AG56" i="1"/>
  <c r="AN56" i="1"/>
  <c r="W29" i="1"/>
  <c r="J30" i="4"/>
  <c r="AG57" i="1"/>
  <c r="AN57" i="1" s="1"/>
  <c r="AT54" i="1"/>
  <c r="J39" i="3" l="1"/>
  <c r="J39" i="4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<sst xmlns="http://schemas.openxmlformats.org/spreadsheetml/2006/main" count="2468" uniqueCount="638">
  <si>
    <t>Export Komplet</t>
  </si>
  <si>
    <t>VZ</t>
  </si>
  <si>
    <t>2.0</t>
  </si>
  <si>
    <t>ZAMOK</t>
  </si>
  <si>
    <t>False</t>
  </si>
  <si>
    <t>{24bf66a8-c704-42c4-b08c-121eaae64720}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</si>
  <si>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</si>
  <si>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</si>
  <si>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</si>
  <si>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</si>
  <si>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</si>
  <si>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</si>
  <si>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</si>
  <si>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</si>
  <si>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323638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</si>
  <si>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</si>
  <si>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</si>
  <si>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Olšava, Záhorovice, km 32,000 – 32,850, odtěžení nánosů</t>
  </si>
  <si>
    <t>KSO:</t>
  </si>
  <si>
    <t/>
  </si>
  <si>
    <t>CC-CZ:</t>
  </si>
  <si>
    <t>Místo:</t>
  </si>
  <si>
    <t>k.ú. Záhorovice</t>
  </si>
  <si>
    <t>Datum:</t>
  </si>
  <si>
    <t>20. 7. 2021</t>
  </si>
  <si>
    <t>Zadavatel:</t>
  </si>
  <si>
    <t>IČ:</t>
  </si>
  <si>
    <t>70889013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</si>
  <si>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</si>
  <si>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</si>
  <si>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</si>
  <si>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</si>
  <si>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</si>
  <si>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</si>
  <si>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</si>
  <si>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Martin Knotek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</si>
  <si>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</si>
  <si>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</si>
  <si>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</si>
  <si>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</si>
  <si>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</si>
  <si>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</si>
  <si>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</si>
  <si>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</si>
  <si>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</si>
  <si>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</si>
  <si>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</si>
  <si>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</si>
  <si>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</si>
  <si>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</si>
  <si>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</si>
  <si>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</si>
  <si>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</si>
  <si>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</si>
  <si>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</si>
  <si>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</si>
  <si>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</si>
  <si>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</si>
  <si>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</si>
  <si>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</si>
  <si>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</si>
  <si>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</si>
  <si>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</si>
  <si>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</si>
  <si>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</si>
  <si>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</si>
  <si>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</si>
  <si>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</si>
  <si>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</si>
  <si>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</si>
  <si>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</si>
  <si>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</si>
  <si>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</si>
  <si>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</si>
  <si>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</si>
  <si>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</si>
  <si>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</si>
  <si>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</si>
  <si>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SO1 - Úsek ř. km 32,045-32,300</t>
  </si>
  <si>
    <t>STA</t>
  </si>
  <si>
    <t>{2bd711d4-ed01-4f56-8512-fe9a976a5662}</t>
  </si>
  <si>
    <t>2</t>
  </si>
  <si>
    <t>SO2 - Úsek ř. km 32,780-32,850</t>
  </si>
  <si>
    <t>{0b3289f3-66bd-4661-b0e3-a6dc8a058338}</t>
  </si>
  <si>
    <t>3</t>
  </si>
  <si>
    <t>VRN</t>
  </si>
  <si>
    <t>{4c4af7a4-3893-41e1-96c3-05523dece08f}</t>
  </si>
  <si>
    <t>KRYCÍ LIST SOUPISU PRACÍ</t>
  </si>
  <si>
    <t>Objekt:</t>
  </si>
  <si>
    <t>1 - SO1 - Úsek ř. km 32,045-32,300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</si>
  <si>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</si>
  <si>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</si>
  <si>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</si>
  <si>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</si>
  <si>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</si>
  <si>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</si>
  <si>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</si>
  <si>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</si>
  <si>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</si>
  <si>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</si>
  <si>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</si>
  <si>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</si>
  <si>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</si>
  <si>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</si>
  <si>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</si>
  <si>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</si>
  <si>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</si>
  <si>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</si>
  <si>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</si>
  <si>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</si>
  <si>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</si>
  <si>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</si>
  <si>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</si>
  <si>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</si>
  <si>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</si>
  <si>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</si>
  <si>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</si>
  <si>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</si>
  <si>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</si>
  <si>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a rákosu ručně travin pro jakoukoli plochu v rovině nebo ve svahu sklonu do 1:5</t>
  </si>
  <si>
    <t>m2</t>
  </si>
  <si>
    <t>CS ÚRS 2021 01</t>
  </si>
  <si>
    <t>4</t>
  </si>
  <si>
    <t>53105805</t>
  </si>
  <si>
    <t>VV</t>
  </si>
  <si>
    <t>255*10</t>
  </si>
  <si>
    <t>111211101</t>
  </si>
  <si>
    <t>Odstranění křovin a stromů s odstraněním kořenů ručně průměru kmene do 100 mm jakékoliv plochy v rovině nebo ve svahu o sklonu do 1:5</t>
  </si>
  <si>
    <t>1181151800</t>
  </si>
  <si>
    <t>112101101</t>
  </si>
  <si>
    <t>Odstranění stromů s odřezáním kmene a s odvětvením listnatých, průměru kmene přes 100 do 300 mm</t>
  </si>
  <si>
    <t>kus</t>
  </si>
  <si>
    <t>-591380130</t>
  </si>
  <si>
    <t>112101102</t>
  </si>
  <si>
    <t>Odstranění stromů s odřezáním kmene a s odvětvením listnatých, průměru kmene přes 300 do 500 mm</t>
  </si>
  <si>
    <t>-524538354</t>
  </si>
  <si>
    <t>5</t>
  </si>
  <si>
    <t>112101103</t>
  </si>
  <si>
    <t>Odstranění stromů s odřezáním kmene a s odvětvením listnatých, průměru kmene přes 500 do 700 mm</t>
  </si>
  <si>
    <t>-109434466</t>
  </si>
  <si>
    <t>6</t>
  </si>
  <si>
    <t>112101107</t>
  </si>
  <si>
    <t>Odstranění stromů s odřezáním kmene a s odvětvením listnatých, průměru kmene přes 1300 do 1500 mm</t>
  </si>
  <si>
    <t>-1957905823</t>
  </si>
  <si>
    <t>7</t>
  </si>
  <si>
    <t>112155215</t>
  </si>
  <si>
    <t>Štěpkování s naložením na dopravní prostředek a odvozem do 20 km stromků a větví solitérů, průměru kmene do 300 mm</t>
  </si>
  <si>
    <t>-1592655306</t>
  </si>
  <si>
    <t>8</t>
  </si>
  <si>
    <t>112155221</t>
  </si>
  <si>
    <t>Štěpkování s naložením na dopravní prostředek a odvozem do 20 km stromků a větví solitérů, průměru kmene přes 300 do 500 mm</t>
  </si>
  <si>
    <t>-1975207129</t>
  </si>
  <si>
    <t>9</t>
  </si>
  <si>
    <t>112155225</t>
  </si>
  <si>
    <t>Štěpkování s naložením na dopravní prostředek a odvozem do 20 km stromků a větví solitérů, průměru kmene přes 500 do 700 mm</t>
  </si>
  <si>
    <t>-1985519872</t>
  </si>
  <si>
    <t>10</t>
  </si>
  <si>
    <t>112155315</t>
  </si>
  <si>
    <t>Štěpkování s naložením na dopravní prostředek a odvozem do 20 km keřového porostu hustého</t>
  </si>
  <si>
    <t>6533528</t>
  </si>
  <si>
    <t>11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</si>
  <si>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</si>
  <si>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</si>
  <si>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</si>
  <si>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-1209891830</t>
  </si>
  <si>
    <t>20*2*0,3</t>
  </si>
  <si>
    <t>12</t>
  </si>
  <si>
    <t>114203201</t>
  </si>
  <si>
    <t>Očištění lomového kamene nebo betonových tvárnic získaných při rozebrání dlažeb, záhozů, rovnanin a soustřeďovacích staveb od hlíny nebo písku</t>
  </si>
  <si>
    <t>1786080282</t>
  </si>
  <si>
    <t>13</t>
  </si>
  <si>
    <t>124353101</t>
  </si>
  <si>
    <t>Vykopávky pro koryta vodotečí strojně v hornině třídy těžitelnosti II skupiny 4 přes 100 do 1 000 m3</t>
  </si>
  <si>
    <t>-1054599058</t>
  </si>
  <si>
    <t>P</t>
  </si>
  <si>
    <t>Poznámka k položce:_x000D_
Viz výpis kubatur z programu ATLAS</t>
  </si>
  <si>
    <t>14</t>
  </si>
  <si>
    <t>124353119</t>
  </si>
  <si>
    <t>Vykopávky pro koryta vodotečí strojně Příplatek k cenám za vykopávky pro koryta vodotečí v tekoucí vodě při LTM v hornině třídy těžitelnosti II skupiny 4</t>
  </si>
  <si>
    <t>574514540</t>
  </si>
  <si>
    <t>162253101</t>
  </si>
  <si>
    <t>Vodorovné přemístění nánosu z vodních nádrží nebo rybníků s vyklopením a hrubým urovnáním skládky při únosnosti dna přes 40 kPa, na vzdálenost přes 20 do 60 m</t>
  </si>
  <si>
    <t>370816464</t>
  </si>
  <si>
    <t>Poznámka k položce:_x000D_
Část sedimentů v úseku km 32,167-32,300 určená k odvozu na deponii</t>
  </si>
  <si>
    <t>16</t>
  </si>
  <si>
    <t>162253901</t>
  </si>
  <si>
    <t>Vodorovné přemístění nánosu z vodních nádrží nebo rybníků s vyklopením a hrubým urovnáním skládky Příplatek k ceně -3101 za každých dalších i započatých 40 m přes 60 m</t>
  </si>
  <si>
    <t>1010388527</t>
  </si>
  <si>
    <t>17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</si>
  <si>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</si>
  <si>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</si>
  <si>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63774367</t>
  </si>
  <si>
    <t xml:space="preserve">Poznámka k položce:_x000D_
Přesun sedimentů na mezideponii. </t>
  </si>
  <si>
    <t>18</t>
  </si>
  <si>
    <t>162451125</t>
  </si>
  <si>
    <t>Vodorovné přemístění výkopku nebo sypaniny po suchu na obvyklém dopravním prostředku, bez naložení výkopku, avšak se složením bez rozhrnutí z horniny třídy těžitelnosti II skupiny 4 a 5 na vzdálenost přes 1 000 do 1 500 m</t>
  </si>
  <si>
    <t>1658301453</t>
  </si>
  <si>
    <t xml:space="preserve">Poznámka k položce:_x000D_
Přesun sedimentů z mezideponie na deponii. </t>
  </si>
  <si>
    <t>19</t>
  </si>
  <si>
    <t>167151112</t>
  </si>
  <si>
    <t>Nakládání, skládání a překládání neulehlého výkopku nebo sypaniny strojně nakládání, množství přes 100 m3, z hornin třídy těžitelnosti II, skupiny 4 a 5</t>
  </si>
  <si>
    <t>817153200</t>
  </si>
  <si>
    <t xml:space="preserve">Poznámka k položce:_x000D_
Nakládání sedimentů na mezideponii. </t>
  </si>
  <si>
    <t>20</t>
  </si>
  <si>
    <t>171251101</t>
  </si>
  <si>
    <t>Uložení sypanin do násypů strojně s rozprostřením sypaniny ve vrstvách a s hrubým urovnáním nezhutněných jakékoliv třídy těžitelnosti</t>
  </si>
  <si>
    <t>226211008</t>
  </si>
  <si>
    <t>Poznámka k položce:_x000D_
Uložení sedimentů v úseku km 32,045-32,167 do prohloubeného dna koryta toku.</t>
  </si>
  <si>
    <t>171251201</t>
  </si>
  <si>
    <t>Uložení sypaniny na skládky nebo meziskládky bez hutnění s upravením uložené sypaniny do předepsaného tvaru</t>
  </si>
  <si>
    <t>-1205001134</t>
  </si>
  <si>
    <t xml:space="preserve">Poznámka k položce:_x000D_
Uložení sedimentů na mezideponii a deponii. </t>
  </si>
  <si>
    <t>482*2</t>
  </si>
  <si>
    <t>22</t>
  </si>
  <si>
    <t>181411123</t>
  </si>
  <si>
    <t>Založení trávníku na půdě předem připravené plochy do 1000 m2 výsevem včetně utažení lučního na svahu přes 1:2 do 1:1</t>
  </si>
  <si>
    <t>-1496917365</t>
  </si>
  <si>
    <t>23</t>
  </si>
  <si>
    <t>M</t>
  </si>
  <si>
    <t>00572474</t>
  </si>
  <si>
    <t>osivo směs travní krajinná-svahová</t>
  </si>
  <si>
    <t>kg</t>
  </si>
  <si>
    <t>719314313</t>
  </si>
  <si>
    <t>300*0,02 'Přepočtené koeficientem množství</t>
  </si>
  <si>
    <t>24</t>
  </si>
  <si>
    <t>182251101</t>
  </si>
  <si>
    <t>Svahování trvalých svahů do projektovaných profilů strojně s potřebným přemístěním výkopku při svahování násypů v jakékoliv hornině</t>
  </si>
  <si>
    <t>-57786248</t>
  </si>
  <si>
    <t>Poznámka k položce:_x000D_
Úprava svahů v místě opravy opevnění a paty svahů v místě odkopávky sedimentů.</t>
  </si>
  <si>
    <t>25</t>
  </si>
  <si>
    <t>R1-01</t>
  </si>
  <si>
    <t>Odvoz a likvidace posečených travin</t>
  </si>
  <si>
    <t>-1148019464</t>
  </si>
  <si>
    <t>26</t>
  </si>
  <si>
    <t>R1-02</t>
  </si>
  <si>
    <t>Příplatek za úpravu pařezů kácených stromů jejich seřezáním v úrovni terénu</t>
  </si>
  <si>
    <t>objekt</t>
  </si>
  <si>
    <t>-295991315</t>
  </si>
  <si>
    <t>27</t>
  </si>
  <si>
    <t>R1-03</t>
  </si>
  <si>
    <t>Nakrácení kmenů kácených stromů na délku 1 m a složení na hromadě na pozemku p.č. 3657/2</t>
  </si>
  <si>
    <t>ks</t>
  </si>
  <si>
    <t>1002305209</t>
  </si>
  <si>
    <t>48 "průměr do 30 cm"</t>
  </si>
  <si>
    <t>13 "průměr 30-50 cm"</t>
  </si>
  <si>
    <t>1 "průměr 50-70 cm"</t>
  </si>
  <si>
    <t>4 "průměr 1300-1500"</t>
  </si>
  <si>
    <t>Součet</t>
  </si>
  <si>
    <t>28</t>
  </si>
  <si>
    <t>R1-04</t>
  </si>
  <si>
    <t>Celková rekultivace plochy mezideponie - vysbírání kamene, urovnání terénu, zatravnění</t>
  </si>
  <si>
    <t>-1907146353</t>
  </si>
  <si>
    <t>29</t>
  </si>
  <si>
    <t>R1-05</t>
  </si>
  <si>
    <t xml:space="preserve">Likvidace štěpky </t>
  </si>
  <si>
    <t>1038619863</t>
  </si>
  <si>
    <t>Vodorovné konstrukce</t>
  </si>
  <si>
    <t>30</t>
  </si>
  <si>
    <t>463212111</t>
  </si>
  <si>
    <t>Rovnanina z lomového kamene upraveného, tříděného jakékoliv tloušťky rovnaniny s vyklínováním spár a dutin úlomky kamene</t>
  </si>
  <si>
    <t>-1966210637</t>
  </si>
  <si>
    <t>Poznámka k položce:_x000D_
Pomístní oprava opevnění svahu na levé straně koryta v ř. km 32,193-32,300</t>
  </si>
  <si>
    <t>1,1*25</t>
  </si>
  <si>
    <t>Komunikace pozemní</t>
  </si>
  <si>
    <t>31</t>
  </si>
  <si>
    <t>572211111</t>
  </si>
  <si>
    <t>Vyspravení výtluků a propadlých míst na krajnicích a komunikacích s rozprostřením a zhutněním kamenivem hrubým drceným</t>
  </si>
  <si>
    <t>809238977</t>
  </si>
  <si>
    <t>32</t>
  </si>
  <si>
    <t>572241122</t>
  </si>
  <si>
    <t>Vyspravení výtluků materiálem na bázi asfaltu s řezáním, vysekáním, očištěním, zaplněním směsí a zhutněním asfaltovým betonem ACO (AB) při vyspravované ploše na 1 km komunikace přes 10 % tl. přes 40 do 60 mm</t>
  </si>
  <si>
    <t>380642803</t>
  </si>
  <si>
    <t>Ostatní konstrukce a práce, bourání</t>
  </si>
  <si>
    <t>33</t>
  </si>
  <si>
    <t>R9-01</t>
  </si>
  <si>
    <t>Uvedení dotčených ploch do původního stavu (urovnání, zatravnění)</t>
  </si>
  <si>
    <t>-829788547</t>
  </si>
  <si>
    <t>34</t>
  </si>
  <si>
    <t>R9-02</t>
  </si>
  <si>
    <t>Čištění komunikací během provádění stavebních prací</t>
  </si>
  <si>
    <t>699370805</t>
  </si>
  <si>
    <t>998</t>
  </si>
  <si>
    <t>Přesun hmot</t>
  </si>
  <si>
    <t>35</t>
  </si>
  <si>
    <t>998332011</t>
  </si>
  <si>
    <t>Přesun hmot pro úpravy vodních toků a kanály, hráze rybníků apod. dopravní vzdálenost do 500 m</t>
  </si>
  <si>
    <t>t</t>
  </si>
  <si>
    <t>1189829078</t>
  </si>
  <si>
    <t>2 - SO2 - Úsek ř. km 32,780-32,850</t>
  </si>
  <si>
    <t>-1467813431</t>
  </si>
  <si>
    <t>989969615</t>
  </si>
  <si>
    <t>-1296473254</t>
  </si>
  <si>
    <t>203906554</t>
  </si>
  <si>
    <t>319254313</t>
  </si>
  <si>
    <t>-1834504764</t>
  </si>
  <si>
    <t>255886875</t>
  </si>
  <si>
    <t>124353100</t>
  </si>
  <si>
    <t>Vykopávky pro koryta vodotečí strojně v hornině třídy těžitelnosti II skupiny 4 do 100 m3</t>
  </si>
  <si>
    <t>-2138623953</t>
  </si>
  <si>
    <t>-1908000609</t>
  </si>
  <si>
    <t>161151113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</si>
  <si>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</si>
  <si>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756141665</t>
  </si>
  <si>
    <t>707376697</t>
  </si>
  <si>
    <t>-1948617019</t>
  </si>
  <si>
    <t>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</si>
  <si>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</si>
  <si>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-996612834</t>
  </si>
  <si>
    <t>167151102</t>
  </si>
  <si>
    <t>Nakládání, skládání a překládání neulehlého výkopku nebo sypaniny strojně nakládání, množství do 100 m3, z horniny třídy těžitelnosti II, skupiny 4 a 5</t>
  </si>
  <si>
    <t>1580190283</t>
  </si>
  <si>
    <t>2*77,4</t>
  </si>
  <si>
    <t>1916447329</t>
  </si>
  <si>
    <t>Poznámka k položce:_x000D_
Uložení sedimentů v úseku km 32,780-32,810 do prohloubeného dna koryta toku.</t>
  </si>
  <si>
    <t>1747046412</t>
  </si>
  <si>
    <t>77,4*2</t>
  </si>
  <si>
    <t>495721175</t>
  </si>
  <si>
    <t>1780742035</t>
  </si>
  <si>
    <t>60*0,02 'Přepočtené koeficientem množství</t>
  </si>
  <si>
    <t>-192119918</t>
  </si>
  <si>
    <t>-2005153746</t>
  </si>
  <si>
    <t>68274825</t>
  </si>
  <si>
    <t>1974506614</t>
  </si>
  <si>
    <t>-212586167</t>
  </si>
  <si>
    <t xml:space="preserve">Odvoz a likvidace štěpky </t>
  </si>
  <si>
    <t>1136919279</t>
  </si>
  <si>
    <t>-1155953160</t>
  </si>
  <si>
    <t>-777584582</t>
  </si>
  <si>
    <t>-849454250</t>
  </si>
  <si>
    <t>-840927486</t>
  </si>
  <si>
    <t>-1872601664</t>
  </si>
  <si>
    <t>3 -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</si>
  <si>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</si>
  <si>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</si>
  <si>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</si>
  <si>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</si>
  <si>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</si>
  <si>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</si>
  <si>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</si>
  <si>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</si>
  <si>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011603000</t>
  </si>
  <si>
    <t>Diagnostika komunikace-pasport stavu komunikací před a po provedení stavby</t>
  </si>
  <si>
    <t>1024</t>
  </si>
  <si>
    <t>-1803280293</t>
  </si>
  <si>
    <t>012103000</t>
  </si>
  <si>
    <t>Geodetické práce před výstavbou</t>
  </si>
  <si>
    <t>CS ÚRS 2018 01</t>
  </si>
  <si>
    <t>-1519198511</t>
  </si>
  <si>
    <t>012303000</t>
  </si>
  <si>
    <t>Geodetické práce po výstavbě-zaměření skutečného stavu</t>
  </si>
  <si>
    <t>CS ÚRS 2017 01</t>
  </si>
  <si>
    <t>-653199661</t>
  </si>
  <si>
    <t>013103000</t>
  </si>
  <si>
    <t>Zpracování Povodňového a Havarijního plánu stavby</t>
  </si>
  <si>
    <t>CS ÚRS 2019 01</t>
  </si>
  <si>
    <t>1398558016</t>
  </si>
  <si>
    <t>013254000</t>
  </si>
  <si>
    <t>Dokumentace skutečného provedení stavby</t>
  </si>
  <si>
    <t>564826886</t>
  </si>
  <si>
    <t>VRN2</t>
  </si>
  <si>
    <t>Příprava staveniště</t>
  </si>
  <si>
    <t>021103000</t>
  </si>
  <si>
    <t>Zabezpečení přírodních hodnot na místě - rak říční</t>
  </si>
  <si>
    <t>-1524721666</t>
  </si>
  <si>
    <t>Poznámka k položce:_x000D_
Průzkum, odchyt a transfer raka říčního odborně způsobilou osobou viz vyjádření AOPK ČR v příloze Doklady.</t>
  </si>
  <si>
    <t>021203000</t>
  </si>
  <si>
    <t>Stěhování přírodních hodnot - slovení ryb</t>
  </si>
  <si>
    <t>-682593275</t>
  </si>
  <si>
    <t>Poznámka k položce:_x000D_
Slovení rybí obsádky. Viz vyjádření MRS v příloze Doklady.</t>
  </si>
  <si>
    <t>VRN3</t>
  </si>
  <si>
    <t>Zařízení staveniště</t>
  </si>
  <si>
    <t>032403000</t>
  </si>
  <si>
    <t>Provizorní komunikace-dočasné zpevnění sjezdu z komunikace k toku. Zřízení a odstranění</t>
  </si>
  <si>
    <t>2065884504</t>
  </si>
  <si>
    <t>032803000</t>
  </si>
  <si>
    <t>Ostatní vybavení staveniště-náklady na zařízení staveniště</t>
  </si>
  <si>
    <t>1734499772</t>
  </si>
  <si>
    <t>039103000</t>
  </si>
  <si>
    <t>Rozebrání, bourání a odvoz zařízení staveniště</t>
  </si>
  <si>
    <t>-1343131476</t>
  </si>
  <si>
    <t>VRN7</t>
  </si>
  <si>
    <t>Provozní vlivy</t>
  </si>
  <si>
    <t>075603000</t>
  </si>
  <si>
    <t xml:space="preserve">Jiná ochranná pásma-vytýčení a zajištění ochrany inženýrských sítí dle pokynů správců. Použití silničních panelů v místě křížení. </t>
  </si>
  <si>
    <t>293285634</t>
  </si>
  <si>
    <t>Poznámka k položce:_x000D_
Viz vyjádření správců sítí v příloze Doklady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</si>
  <si>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</si>
  <si>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</si>
  <si>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</si>
  <si>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</si>
  <si>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</si>
  <si>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</si>
  <si>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</si>
  <si>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</si>
  <si>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</si>
  <si>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</si>
  <si>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</si>
  <si>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</si>
  <si>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</si>
  <si>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</si>
  <si>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</si>
  <si>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</si>
  <si>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</si>
  <si>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</si>
  <si>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</si>
  <si>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</si>
  <si>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</si>
  <si>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</si>
  <si>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</si>
  <si>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</si>
  <si>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</si>
  <si>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</si>
  <si>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</si>
  <si>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</si>
  <si>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</si>
  <si>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</si>
  <si>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</si>
  <si>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</si>
  <si>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</si>
  <si>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</si>
  <si>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</si>
  <si>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</si>
  <si>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</si>
  <si>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</si>
  <si>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</si>
  <si>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</si>
  <si>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</si>
  <si>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</si>
  <si>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</si>
  <si>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</si>
  <si>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</si>
  <si>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</si>
  <si>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</si>
  <si>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</si>
  <si>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</si>
  <si>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</si>
  <si>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</si>
  <si>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</si>
  <si>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</si>
  <si>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</si>
  <si>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</si>
  <si>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</si>
  <si>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</si>
  <si>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</si>
  <si>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</si>
  <si>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</si>
  <si>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</si>
  <si>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</si>
  <si>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</si>
  <si>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</si>
  <si>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</si>
  <si>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</si>
  <si>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</si>
  <si>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</si>
  <si>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</si>
  <si>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</si>
  <si>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</si>
  <si>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</si>
  <si>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</si>
  <si>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</si>
  <si>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</si>
  <si>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</si>
  <si>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</si>
  <si>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</si>
  <si>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</si>
  <si>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</si>
  <si>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</si>
  <si>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</si>
  <si>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</si>
  <si>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</si>
  <si>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</si>
  <si>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</si>
  <si>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</si>
  <si>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</si>
  <si>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</si>
  <si>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</si>
  <si>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</si>
  <si>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</si>
  <si>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</si>
  <si>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</si>
  <si>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</si>
  <si>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</si>
  <si>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</si>
  <si>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</si>
  <si>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</si>
  <si>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</si>
  <si>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</si>
  <si>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</si>
  <si>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</si>
  <si>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</si>
  <si>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</si>
  <si>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</si>
  <si>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</si>
  <si>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</si>
  <si>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</si>
  <si>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</si>
  <si>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</si>
  <si>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</si>
  <si>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</si>
  <si>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</si>
  <si>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</si>
  <si>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</si>
  <si>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</si>
  <si>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</si>
  <si>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</si>
  <si>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</si>
  <si>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</si>
  <si>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</si>
  <si>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</si>
  <si>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</si>
  <si>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</si>
  <si>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</si>
  <si>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</si>
  <si>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</si>
  <si>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</si>
  <si>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</si>
  <si>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</si>
  <si>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</si>
  <si>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</si>
  <si>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</si>
  <si>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</si>
  <si>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</si>
  <si>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</si>
  <si>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</si>
  <si>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</si>
  <si>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</si>
  <si>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</si>
  <si>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</si>
  <si>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</si>
  <si>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</si>
  <si>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</si>
  <si>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</si>
  <si>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</si>
  <si>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</si>
  <si>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</si>
  <si>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</si>
  <si>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</si>
  <si>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</si>
  <si>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</si>
  <si>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</si>
  <si>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</si>
  <si>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</si>
  <si>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</si>
  <si>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</si>
  <si>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</si>
  <si>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</si>
  <si>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</si>
  <si>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</si>
  <si>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</si>
  <si>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</si>
  <si>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</si>
  <si>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</si>
  <si>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</si>
  <si>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</si>
  <si>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</si>
  <si>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</si>
  <si>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</si>
  <si>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</si>
  <si>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</si>
  <si>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</si>
  <si>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</si>
  <si>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</si>
  <si>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</si>
  <si>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</si>
  <si>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</si>
  <si>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</si>
  <si>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</si>
  <si>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</si>
  <si>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</si>
  <si>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</si>
  <si>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</si>
  <si>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</si>
  <si>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Výpis vstupních globálních parametrů výpočtu kubatur</t>
  </si>
  <si>
    <t>*****************************************************</t>
  </si>
  <si>
    <t xml:space="preserve"> Minimální podélné staničení počítaného úseku [ř.km]: 32.16700</t>
  </si>
  <si>
    <t xml:space="preserve"> Maximální podélné staničení počítaného úseku [ř.km]: 32.30000</t>
  </si>
  <si>
    <t xml:space="preserve"> Hranice sklonu vodorovné a svahu: 1:5.00</t>
  </si>
  <si>
    <t xml:space="preserve"> KUBATURY pro NSPF kód=1, HLPF kód=0</t>
  </si>
  <si>
    <t>-------------------------------------------------------------------------------------------------------------------------------------------------------------------------------------------------</t>
  </si>
  <si>
    <t xml:space="preserve"> PF    STANIČENÍ   VZD           PLOCHA                     PLOCHA                     PLOCHA             VODNÍ             OBJEM                     OBJEM                       OBJEM</t>
  </si>
  <si>
    <t>číslo                    VÝKOP    VÝKOP    VÝKOP    ZÁHOZ    ZÁHOZ    ZÁHOZ    VODY     VODY     VODY    HLADINA   VÝKOP    VÝKOP    VÝKOP   ZÁHOZ    ZÁHOZ    ZÁHOZ      VODY     VODY     VODY</t>
  </si>
  <si>
    <t xml:space="preserve">                         pod HL   nad HL   celý     pod HL   nad HL   celý     k NS  k PŮV.TER.  HLPF     v PF     pod HL   nad HL   celý    pod HL   nad HL   celý       k NS  k PŮV.T.    HLPF</t>
  </si>
  <si>
    <t xml:space="preserve">        [ř.km]    [m]    +[m2]    +[m2]    +[m2]    -[m2]    -[m2]    -[m2]    +[m2]    +[m2]    +[m2]  [m n.m.]   +[m3]    +[m3]    +[m3]    -[m3]    -[m3]    -[m3]     [m3]     [m3]     [m3]</t>
  </si>
  <si>
    <t xml:space="preserve"> 0     32.1670            0.00     2.07     2.07     0.00    -1.06    -1.06     0.00     0.00     0.00     0.00</t>
  </si>
  <si>
    <t xml:space="preserve">                    4.1                                    0.00     8.48     8.48     0.00    -4.35    -4.35     0.00     0.00     0.00</t>
  </si>
  <si>
    <t xml:space="preserve"> 4     32.1711            0.00     2.07     2.07     0.00    -1.06    -1.06     0.00     0.00     0.00     0.00</t>
  </si>
  <si>
    <t xml:space="preserve">                   25.4                                    0.00    96.65    96.65     0.00   -32.79   -32.79     0.00     0.00     0.00</t>
  </si>
  <si>
    <t xml:space="preserve"> 5     32.1965            0.00     5.55     5.55     0.00    -1.52    -1.52     0.00     0.00     0.00     0.00</t>
  </si>
  <si>
    <t xml:space="preserve">                   24.4                                    0.00   105.42   105.42     0.00   -30.32   -30.32     0.00     0.00     0.00</t>
  </si>
  <si>
    <t xml:space="preserve"> 6     32.2208            0.00     3.09     3.09     0.00    -0.96    -0.96     0.00     0.00     0.00     0.00</t>
  </si>
  <si>
    <t xml:space="preserve">                    8.8                                    0.00    24.91    24.91     0.00   -10.03   -10.03     0.00     0.00     0.00</t>
  </si>
  <si>
    <t xml:space="preserve"> 7     32.2296            0.00     2.60     2.60     0.00    -1.33    -1.33     0.00     0.00     0.00     0.00</t>
  </si>
  <si>
    <t xml:space="preserve">                    5.5                                    0.00    10.98    10.98     0.00    -6.31    -6.31     0.00     0.00     0.00</t>
  </si>
  <si>
    <t xml:space="preserve"> 8     32.2351            0.00     1.43     1.43     0.00    -0.99    -0.99     0.00     0.00     0.00     0.00</t>
  </si>
  <si>
    <t xml:space="preserve">                   11.6                                    0.00    19.70    19.70     0.00    -8.48    -8.48     0.00     0.00     0.00</t>
  </si>
  <si>
    <t xml:space="preserve"> 9     32.2467            0.00     1.96     1.96     0.00    -0.47    -0.47     0.00     0.00     0.00     0.00</t>
  </si>
  <si>
    <t xml:space="preserve">                   24.1                                    0.00    74.27    74.27     0.00    -6.10    -6.10     0.00     0.00     0.00</t>
  </si>
  <si>
    <t>10     32.2707            0.00     4.22     4.22     0.00    -0.04    -0.04     0.00     0.00     0.00     0.00</t>
  </si>
  <si>
    <t xml:space="preserve">                   10.5                                    0.00    48.23    48.23     0.00    -0.27    -0.27     0.00     0.00     0.00</t>
  </si>
  <si>
    <t>11     32.2812            0.00     4.98     4.98     0.00    -0.01    -0.01     0.00     0.00     0.00     0.00</t>
  </si>
  <si>
    <t xml:space="preserve">                   18.8                                    0.00    93.35    93.35     0.00    -0.25    -0.25     0.00     0.00     0.00</t>
  </si>
  <si>
    <t xml:space="preserve"> 0     32.3000            0.00     4.98     4.98     0.00    -0.01    -0.01     0.00     0.00     0.00     0.00</t>
  </si>
  <si>
    <t>Suma:                                                      0.00   481.99   481.99     0.00   -98.90   -98.90     0.00     0.00     0.00</t>
  </si>
  <si>
    <t xml:space="preserve"> Minimální podélné staničení počítaného úseku [ř.km]: 32.04500</t>
  </si>
  <si>
    <t xml:space="preserve"> Maximální podélné staničení počítaného úseku [ř.km]: 32.16700</t>
  </si>
  <si>
    <t xml:space="preserve"> 0     32.0450            0.00     0.47     0.47     0.00    -1.25    -1.25     0.00     0.00     0.00     0.00</t>
  </si>
  <si>
    <t xml:space="preserve">                   32.0                                    0.00    14.92    14.92     0.00   -39.87   -39.87     0.00     0.00     0.00</t>
  </si>
  <si>
    <t xml:space="preserve"> 1     32.0770            0.00     0.47     0.47     0.00    -1.25    -1.25     0.00     0.00     0.00     0.00</t>
  </si>
  <si>
    <t xml:space="preserve">                   33.1                                    0.00    17.07    17.07     0.00   -64.95   -64.95     0.00     0.00     0.00</t>
  </si>
  <si>
    <t xml:space="preserve"> 2     32.1101            0.00     0.57     0.57     0.00    -2.68    -2.68     0.00     0.00     0.00     0.00</t>
  </si>
  <si>
    <t xml:space="preserve">                   24.2                                    0.00    15.04    15.04    -1.43   -44.27   -45.71     0.00     1.43     0.67</t>
  </si>
  <si>
    <t xml:space="preserve"> 3     32.1343            0.00     0.68     0.68    -0.12    -0.98    -1.10     0.00     0.12     0.06   243.73</t>
  </si>
  <si>
    <t xml:space="preserve">                    0.0                                    0.00     0.00     0.00    -0.00    -0.00    -0.01     0.00     0.00     0.00</t>
  </si>
  <si>
    <t xml:space="preserve"> 3     32.1343            0.00     0.53     0.53    -0.12    -0.98    -1.10     0.00     0.12     0.06   243.73</t>
  </si>
  <si>
    <t xml:space="preserve">                   32.7                                    0.00    17.19    17.19    -3.87   -32.10   -35.97     0.00     3.87     1.81</t>
  </si>
  <si>
    <t xml:space="preserve"> 0     32.1670            0.00     0.53     0.53    -0.12    -0.98    -1.10     0.00     0.12     0.06     0.00</t>
  </si>
  <si>
    <t>Suma:                                                      0.00    64.22    64.22    -5.30  -181.21  -186.51     0.00     5.30     2.49</t>
  </si>
  <si>
    <t xml:space="preserve"> Minimální podélné staničení počítaného úseku [ř.km]: 32.81000</t>
  </si>
  <si>
    <t xml:space="preserve"> Maximální podélné staničení počítaného úseku [ř.km]: 32.84100</t>
  </si>
  <si>
    <t xml:space="preserve"> KUBATURY pro NSPF kód=1, HLPF nezadána</t>
  </si>
  <si>
    <t xml:space="preserve"> 0     32.8100            0.00     1.57     1.57     0.00    -0.28    -0.28     0.00     0.00     0.00     0.00</t>
  </si>
  <si>
    <t xml:space="preserve">                    3.8                                    0.00     6.02     6.02     0.00    -1.07    -1.07     0.00     0.00     0.00</t>
  </si>
  <si>
    <t xml:space="preserve"> 3     32.8138            0.00     1.57     1.57     0.00    -0.28    -0.28     0.00     0.00     0.00     0.00</t>
  </si>
  <si>
    <t xml:space="preserve">                    9.2                                    0.00    21.07    21.07     0.00    -2.17    -2.17     0.00     0.00     0.00</t>
  </si>
  <si>
    <t xml:space="preserve"> 4     32.8230            0.00     3.00     3.00     0.00    -0.19    -0.19     0.00     0.00     0.00     0.00</t>
  </si>
  <si>
    <t xml:space="preserve">                   11.6                                    0.00    33.17    33.17     0.00    -1.11    -1.11     0.00     0.00     0.00</t>
  </si>
  <si>
    <t xml:space="preserve"> 5     32.8347            0.00     2.70     2.70     0.00    -0.00    -0.00     0.00     0.00     0.00     0.00</t>
  </si>
  <si>
    <t xml:space="preserve">                    6.3                                    0.00    17.14    17.14     0.00    -0.00    -0.00     0.00     0.00     0.00</t>
  </si>
  <si>
    <t xml:space="preserve"> 0     32.8410            0.00     2.70     2.70     0.00    -0.00    -0.00     0.00     0.00     0.00     0.00</t>
  </si>
  <si>
    <t>Suma:                                                      0.00    77.41    77.41     0.00    -4.35    -4.35     0.00     0.00     0.00</t>
  </si>
  <si>
    <t xml:space="preserve"> Minimální podélné staničení počítaného úseku [ř.km]: 32.78000</t>
  </si>
  <si>
    <t xml:space="preserve"> 0     32.7800            0.00     0.00     0.00     0.00    -1.09    -1.09     0.00     0.00     0.00     0.00</t>
  </si>
  <si>
    <t xml:space="preserve">                    9.9                                    0.00     0.00     0.00     0.00   -10.72   -10.72     0.00     0.00     0.00</t>
  </si>
  <si>
    <t xml:space="preserve"> 1     32.7899            0.00     0.00     0.00     0.00    -1.09    -1.09     0.00     0.00     0.00     0.00</t>
  </si>
  <si>
    <t xml:space="preserve">                   14.7                                    0.00     4.40     4.40     0.00   -10.24   -10.24     0.00     0.00     0.00</t>
  </si>
  <si>
    <t xml:space="preserve"> 2     32.8046            0.00     0.60     0.60     0.00    -0.31    -0.31     0.00     0.00     0.00     0.00</t>
  </si>
  <si>
    <t xml:space="preserve">                    9.2                                    0.00    10.03    10.03     0.00    -2.71    -2.71     0.00     0.00     0.00</t>
  </si>
  <si>
    <t>Suma:                                                      0.00    85.82    85.82     0.00   -26.96   -26.96     0.00     0.00     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</si>
</sst>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2"/>
      <c r="AQ5" s="22"/>
      <c r="AR5" s="20"/>
      <c r="BE5" s="31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2"/>
      <c r="AQ6" s="22"/>
      <c r="AR6" s="20"/>
      <c r="BE6" s="31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3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3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3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13"/>
      <c r="BS13" s="17" t="s">
        <v>6</v>
      </c>
    </row>
    <row r="14" spans="1:74" ht="12.75">
      <c r="B14" s="21"/>
      <c r="C14" s="22"/>
      <c r="D14" s="22"/>
      <c r="E14" s="318" t="s">
        <v>31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1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3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27</v>
      </c>
      <c r="AO16" s="22"/>
      <c r="AP16" s="22"/>
      <c r="AQ16" s="22"/>
      <c r="AR16" s="20"/>
      <c r="BE16" s="31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3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3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3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3"/>
    </row>
    <row r="23" spans="1:71" s="1" customFormat="1" ht="47.25" customHeight="1">
      <c r="B23" s="21"/>
      <c r="C23" s="22"/>
      <c r="D23" s="22"/>
      <c r="E23" s="320" t="s">
        <v>37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2"/>
      <c r="AP23" s="22"/>
      <c r="AQ23" s="22"/>
      <c r="AR23" s="20"/>
      <c r="BE23" s="31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3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1">
        <f>ROUND(AG54,2)</f>
        <v>0</v>
      </c>
      <c r="AL26" s="322"/>
      <c r="AM26" s="322"/>
      <c r="AN26" s="322"/>
      <c r="AO26" s="322"/>
      <c r="AP26" s="36"/>
      <c r="AQ26" s="36"/>
      <c r="AR26" s="39"/>
      <c r="BE26" s="31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3" t="s">
        <v>39</v>
      </c>
      <c r="M28" s="323"/>
      <c r="N28" s="323"/>
      <c r="O28" s="323"/>
      <c r="P28" s="323"/>
      <c r="Q28" s="36"/>
      <c r="R28" s="36"/>
      <c r="S28" s="36"/>
      <c r="T28" s="36"/>
      <c r="U28" s="36"/>
      <c r="V28" s="36"/>
      <c r="W28" s="323" t="s">
        <v>40</v>
      </c>
      <c r="X28" s="323"/>
      <c r="Y28" s="323"/>
      <c r="Z28" s="323"/>
      <c r="AA28" s="323"/>
      <c r="AB28" s="323"/>
      <c r="AC28" s="323"/>
      <c r="AD28" s="323"/>
      <c r="AE28" s="323"/>
      <c r="AF28" s="36"/>
      <c r="AG28" s="36"/>
      <c r="AH28" s="36"/>
      <c r="AI28" s="36"/>
      <c r="AJ28" s="36"/>
      <c r="AK28" s="323" t="s">
        <v>41</v>
      </c>
      <c r="AL28" s="323"/>
      <c r="AM28" s="323"/>
      <c r="AN28" s="323"/>
      <c r="AO28" s="323"/>
      <c r="AP28" s="36"/>
      <c r="AQ28" s="36"/>
      <c r="AR28" s="39"/>
      <c r="BE28" s="313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26">
        <v>0.21</v>
      </c>
      <c r="M29" s="325"/>
      <c r="N29" s="325"/>
      <c r="O29" s="325"/>
      <c r="P29" s="325"/>
      <c r="Q29" s="41"/>
      <c r="R29" s="41"/>
      <c r="S29" s="41"/>
      <c r="T29" s="41"/>
      <c r="U29" s="41"/>
      <c r="V29" s="41"/>
      <c r="W29" s="324">
        <f>ROUND(AZ54,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41"/>
      <c r="AG29" s="41"/>
      <c r="AH29" s="41"/>
      <c r="AI29" s="41"/>
      <c r="AJ29" s="41"/>
      <c r="AK29" s="324">
        <f>ROUND(AV54, 2)</f>
        <v>0</v>
      </c>
      <c r="AL29" s="325"/>
      <c r="AM29" s="325"/>
      <c r="AN29" s="325"/>
      <c r="AO29" s="325"/>
      <c r="AP29" s="41"/>
      <c r="AQ29" s="41"/>
      <c r="AR29" s="42"/>
      <c r="BE29" s="314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26">
        <v>0.15</v>
      </c>
      <c r="M30" s="325"/>
      <c r="N30" s="325"/>
      <c r="O30" s="325"/>
      <c r="P30" s="325"/>
      <c r="Q30" s="41"/>
      <c r="R30" s="41"/>
      <c r="S30" s="41"/>
      <c r="T30" s="41"/>
      <c r="U30" s="41"/>
      <c r="V30" s="41"/>
      <c r="W30" s="324">
        <f>ROUND(BA54,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41"/>
      <c r="AG30" s="41"/>
      <c r="AH30" s="41"/>
      <c r="AI30" s="41"/>
      <c r="AJ30" s="41"/>
      <c r="AK30" s="324">
        <f>ROUND(AW54, 2)</f>
        <v>0</v>
      </c>
      <c r="AL30" s="325"/>
      <c r="AM30" s="325"/>
      <c r="AN30" s="325"/>
      <c r="AO30" s="325"/>
      <c r="AP30" s="41"/>
      <c r="AQ30" s="41"/>
      <c r="AR30" s="42"/>
      <c r="BE30" s="314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26">
        <v>0.21</v>
      </c>
      <c r="M31" s="325"/>
      <c r="N31" s="325"/>
      <c r="O31" s="325"/>
      <c r="P31" s="325"/>
      <c r="Q31" s="41"/>
      <c r="R31" s="41"/>
      <c r="S31" s="41"/>
      <c r="T31" s="41"/>
      <c r="U31" s="41"/>
      <c r="V31" s="41"/>
      <c r="W31" s="324">
        <f>ROUND(BB54,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41"/>
      <c r="AG31" s="41"/>
      <c r="AH31" s="41"/>
      <c r="AI31" s="41"/>
      <c r="AJ31" s="41"/>
      <c r="AK31" s="324">
        <v>0</v>
      </c>
      <c r="AL31" s="325"/>
      <c r="AM31" s="325"/>
      <c r="AN31" s="325"/>
      <c r="AO31" s="325"/>
      <c r="AP31" s="41"/>
      <c r="AQ31" s="41"/>
      <c r="AR31" s="42"/>
      <c r="BE31" s="314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26">
        <v>0.15</v>
      </c>
      <c r="M32" s="325"/>
      <c r="N32" s="325"/>
      <c r="O32" s="325"/>
      <c r="P32" s="325"/>
      <c r="Q32" s="41"/>
      <c r="R32" s="41"/>
      <c r="S32" s="41"/>
      <c r="T32" s="41"/>
      <c r="U32" s="41"/>
      <c r="V32" s="41"/>
      <c r="W32" s="324">
        <f>ROUND(BC54,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41"/>
      <c r="AG32" s="41"/>
      <c r="AH32" s="41"/>
      <c r="AI32" s="41"/>
      <c r="AJ32" s="41"/>
      <c r="AK32" s="324">
        <v>0</v>
      </c>
      <c r="AL32" s="325"/>
      <c r="AM32" s="325"/>
      <c r="AN32" s="325"/>
      <c r="AO32" s="325"/>
      <c r="AP32" s="41"/>
      <c r="AQ32" s="41"/>
      <c r="AR32" s="42"/>
      <c r="BE32" s="314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26">
        <v>0</v>
      </c>
      <c r="M33" s="325"/>
      <c r="N33" s="325"/>
      <c r="O33" s="325"/>
      <c r="P33" s="325"/>
      <c r="Q33" s="41"/>
      <c r="R33" s="41"/>
      <c r="S33" s="41"/>
      <c r="T33" s="41"/>
      <c r="U33" s="41"/>
      <c r="V33" s="41"/>
      <c r="W33" s="324">
        <f>ROUND(BD54,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41"/>
      <c r="AG33" s="41"/>
      <c r="AH33" s="41"/>
      <c r="AI33" s="41"/>
      <c r="AJ33" s="41"/>
      <c r="AK33" s="324">
        <v>0</v>
      </c>
      <c r="AL33" s="325"/>
      <c r="AM33" s="325"/>
      <c r="AN33" s="325"/>
      <c r="AO33" s="325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27" t="s">
        <v>50</v>
      </c>
      <c r="Y35" s="328"/>
      <c r="Z35" s="328"/>
      <c r="AA35" s="328"/>
      <c r="AB35" s="328"/>
      <c r="AC35" s="45"/>
      <c r="AD35" s="45"/>
      <c r="AE35" s="45"/>
      <c r="AF35" s="45"/>
      <c r="AG35" s="45"/>
      <c r="AH35" s="45"/>
      <c r="AI35" s="45"/>
      <c r="AJ35" s="45"/>
      <c r="AK35" s="329">
        <f>SUM(AK26:AK33)</f>
        <v>0</v>
      </c>
      <c r="AL35" s="328"/>
      <c r="AM35" s="328"/>
      <c r="AN35" s="328"/>
      <c r="AO35" s="33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323638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1" t="str">
        <f>K6</f>
        <v>Olšava, Záhorovice, km 32,000 – 32,850, odtěžení nánosů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k.ú. Záhorovice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3" t="str">
        <f>IF(AN8= "","",AN8)</f>
        <v>20. 7. 2021</v>
      </c>
      <c r="AN47" s="33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Povodí Moravy, s.p.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34" t="str">
        <f>IF(E17="","",E17)</f>
        <v>Povodí Moravy, s.p.</v>
      </c>
      <c r="AN49" s="335"/>
      <c r="AO49" s="335"/>
      <c r="AP49" s="335"/>
      <c r="AQ49" s="36"/>
      <c r="AR49" s="39"/>
      <c r="AS49" s="336" t="s">
        <v>52</v>
      </c>
      <c r="AT49" s="33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4" t="str">
        <f>IF(E20="","",E20)</f>
        <v>Ing. Martin Knotek</v>
      </c>
      <c r="AN50" s="335"/>
      <c r="AO50" s="335"/>
      <c r="AP50" s="335"/>
      <c r="AQ50" s="36"/>
      <c r="AR50" s="39"/>
      <c r="AS50" s="338"/>
      <c r="AT50" s="33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0"/>
      <c r="AT51" s="34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2" t="s">
        <v>53</v>
      </c>
      <c r="D52" s="343"/>
      <c r="E52" s="343"/>
      <c r="F52" s="343"/>
      <c r="G52" s="343"/>
      <c r="H52" s="66"/>
      <c r="I52" s="344" t="s">
        <v>54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5" t="s">
        <v>55</v>
      </c>
      <c r="AH52" s="343"/>
      <c r="AI52" s="343"/>
      <c r="AJ52" s="343"/>
      <c r="AK52" s="343"/>
      <c r="AL52" s="343"/>
      <c r="AM52" s="343"/>
      <c r="AN52" s="344" t="s">
        <v>56</v>
      </c>
      <c r="AO52" s="343"/>
      <c r="AP52" s="343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9">
        <f>ROUND(SUM(AG55:AG57),2)</f>
        <v>0</v>
      </c>
      <c r="AH54" s="349"/>
      <c r="AI54" s="349"/>
      <c r="AJ54" s="349"/>
      <c r="AK54" s="349"/>
      <c r="AL54" s="349"/>
      <c r="AM54" s="349"/>
      <c r="AN54" s="350">
        <f>SUM(AG54,AT54)</f>
        <v>0</v>
      </c>
      <c r="AO54" s="350"/>
      <c r="AP54" s="350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48" t="s">
        <v>77</v>
      </c>
      <c r="E55" s="348"/>
      <c r="F55" s="348"/>
      <c r="G55" s="348"/>
      <c r="H55" s="348"/>
      <c r="I55" s="89"/>
      <c r="J55" s="348" t="s">
        <v>78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'1 - SO1 - Úsek ř. km 32,0...'!J30</f>
        <v>0</v>
      </c>
      <c r="AH55" s="347"/>
      <c r="AI55" s="347"/>
      <c r="AJ55" s="347"/>
      <c r="AK55" s="347"/>
      <c r="AL55" s="347"/>
      <c r="AM55" s="347"/>
      <c r="AN55" s="346">
        <f>SUM(AG55,AT55)</f>
        <v>0</v>
      </c>
      <c r="AO55" s="347"/>
      <c r="AP55" s="347"/>
      <c r="AQ55" s="90" t="s">
        <v>79</v>
      </c>
      <c r="AR55" s="91"/>
      <c r="AS55" s="92">
        <v>0</v>
      </c>
      <c r="AT55" s="93">
        <f>ROUND(SUM(AV55:AW55),2)</f>
        <v>0</v>
      </c>
      <c r="AU55" s="94">
        <f>'1 - SO1 - Úsek ř. km 32,0...'!P85</f>
        <v>0</v>
      </c>
      <c r="AV55" s="93">
        <f>'1 - SO1 - Úsek ř. km 32,0...'!J33</f>
        <v>0</v>
      </c>
      <c r="AW55" s="93">
        <f>'1 - SO1 - Úsek ř. km 32,0...'!J34</f>
        <v>0</v>
      </c>
      <c r="AX55" s="93">
        <f>'1 - SO1 - Úsek ř. km 32,0...'!J35</f>
        <v>0</v>
      </c>
      <c r="AY55" s="93">
        <f>'1 - SO1 - Úsek ř. km 32,0...'!J36</f>
        <v>0</v>
      </c>
      <c r="AZ55" s="93">
        <f>'1 - SO1 - Úsek ř. km 32,0...'!F33</f>
        <v>0</v>
      </c>
      <c r="BA55" s="93">
        <f>'1 - SO1 - Úsek ř. km 32,0...'!F34</f>
        <v>0</v>
      </c>
      <c r="BB55" s="93">
        <f>'1 - SO1 - Úsek ř. km 32,0...'!F35</f>
        <v>0</v>
      </c>
      <c r="BC55" s="93">
        <f>'1 - SO1 - Úsek ř. km 32,0...'!F36</f>
        <v>0</v>
      </c>
      <c r="BD55" s="95">
        <f>'1 - SO1 - Úsek ř. km 32,0...'!F37</f>
        <v>0</v>
      </c>
      <c r="BT55" s="96" t="s">
        <v>77</v>
      </c>
      <c r="BV55" s="96" t="s">
        <v>74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7" customFormat="1" ht="16.5" customHeight="1">
      <c r="A56" s="86" t="s">
        <v>76</v>
      </c>
      <c r="B56" s="87"/>
      <c r="C56" s="88"/>
      <c r="D56" s="348" t="s">
        <v>81</v>
      </c>
      <c r="E56" s="348"/>
      <c r="F56" s="348"/>
      <c r="G56" s="348"/>
      <c r="H56" s="348"/>
      <c r="I56" s="89"/>
      <c r="J56" s="348" t="s">
        <v>82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6">
        <f>'2 - SO2 - Úsek ř. km 32,7...'!J30</f>
        <v>0</v>
      </c>
      <c r="AH56" s="347"/>
      <c r="AI56" s="347"/>
      <c r="AJ56" s="347"/>
      <c r="AK56" s="347"/>
      <c r="AL56" s="347"/>
      <c r="AM56" s="347"/>
      <c r="AN56" s="346">
        <f>SUM(AG56,AT56)</f>
        <v>0</v>
      </c>
      <c r="AO56" s="347"/>
      <c r="AP56" s="347"/>
      <c r="AQ56" s="90" t="s">
        <v>79</v>
      </c>
      <c r="AR56" s="91"/>
      <c r="AS56" s="92">
        <v>0</v>
      </c>
      <c r="AT56" s="93">
        <f>ROUND(SUM(AV56:AW56),2)</f>
        <v>0</v>
      </c>
      <c r="AU56" s="94">
        <f>'2 - SO2 - Úsek ř. km 32,7...'!P84</f>
        <v>0</v>
      </c>
      <c r="AV56" s="93">
        <f>'2 - SO2 - Úsek ř. km 32,7...'!J33</f>
        <v>0</v>
      </c>
      <c r="AW56" s="93">
        <f>'2 - SO2 - Úsek ř. km 32,7...'!J34</f>
        <v>0</v>
      </c>
      <c r="AX56" s="93">
        <f>'2 - SO2 - Úsek ř. km 32,7...'!J35</f>
        <v>0</v>
      </c>
      <c r="AY56" s="93">
        <f>'2 - SO2 - Úsek ř. km 32,7...'!J36</f>
        <v>0</v>
      </c>
      <c r="AZ56" s="93">
        <f>'2 - SO2 - Úsek ř. km 32,7...'!F33</f>
        <v>0</v>
      </c>
      <c r="BA56" s="93">
        <f>'2 - SO2 - Úsek ř. km 32,7...'!F34</f>
        <v>0</v>
      </c>
      <c r="BB56" s="93">
        <f>'2 - SO2 - Úsek ř. km 32,7...'!F35</f>
        <v>0</v>
      </c>
      <c r="BC56" s="93">
        <f>'2 - SO2 - Úsek ř. km 32,7...'!F36</f>
        <v>0</v>
      </c>
      <c r="BD56" s="95">
        <f>'2 - SO2 - Úsek ř. km 32,7...'!F37</f>
        <v>0</v>
      </c>
      <c r="BT56" s="96" t="s">
        <v>77</v>
      </c>
      <c r="BV56" s="96" t="s">
        <v>74</v>
      </c>
      <c r="BW56" s="96" t="s">
        <v>83</v>
      </c>
      <c r="BX56" s="96" t="s">
        <v>5</v>
      </c>
      <c r="CL56" s="96" t="s">
        <v>19</v>
      </c>
      <c r="CM56" s="96" t="s">
        <v>81</v>
      </c>
    </row>
    <row r="57" spans="1:91" s="7" customFormat="1" ht="16.5" customHeight="1">
      <c r="A57" s="86" t="s">
        <v>76</v>
      </c>
      <c r="B57" s="87"/>
      <c r="C57" s="88"/>
      <c r="D57" s="348" t="s">
        <v>84</v>
      </c>
      <c r="E57" s="348"/>
      <c r="F57" s="348"/>
      <c r="G57" s="348"/>
      <c r="H57" s="348"/>
      <c r="I57" s="89"/>
      <c r="J57" s="348" t="s">
        <v>85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6">
        <f>'3 - VRN'!J30</f>
        <v>0</v>
      </c>
      <c r="AH57" s="347"/>
      <c r="AI57" s="347"/>
      <c r="AJ57" s="347"/>
      <c r="AK57" s="347"/>
      <c r="AL57" s="347"/>
      <c r="AM57" s="347"/>
      <c r="AN57" s="346">
        <f>SUM(AG57,AT57)</f>
        <v>0</v>
      </c>
      <c r="AO57" s="347"/>
      <c r="AP57" s="347"/>
      <c r="AQ57" s="90" t="s">
        <v>79</v>
      </c>
      <c r="AR57" s="91"/>
      <c r="AS57" s="97">
        <v>0</v>
      </c>
      <c r="AT57" s="98">
        <f>ROUND(SUM(AV57:AW57),2)</f>
        <v>0</v>
      </c>
      <c r="AU57" s="99">
        <f>'3 - VRN'!P84</f>
        <v>0</v>
      </c>
      <c r="AV57" s="98">
        <f>'3 - VRN'!J33</f>
        <v>0</v>
      </c>
      <c r="AW57" s="98">
        <f>'3 - VRN'!J34</f>
        <v>0</v>
      </c>
      <c r="AX57" s="98">
        <f>'3 - VRN'!J35</f>
        <v>0</v>
      </c>
      <c r="AY57" s="98">
        <f>'3 - VRN'!J36</f>
        <v>0</v>
      </c>
      <c r="AZ57" s="98">
        <f>'3 - VRN'!F33</f>
        <v>0</v>
      </c>
      <c r="BA57" s="98">
        <f>'3 - VRN'!F34</f>
        <v>0</v>
      </c>
      <c r="BB57" s="98">
        <f>'3 - VRN'!F35</f>
        <v>0</v>
      </c>
      <c r="BC57" s="98">
        <f>'3 - VRN'!F36</f>
        <v>0</v>
      </c>
      <c r="BD57" s="100">
        <f>'3 - VRN'!F37</f>
        <v>0</v>
      </c>
      <c r="BT57" s="96" t="s">
        <v>77</v>
      </c>
      <c r="BV57" s="96" t="s">
        <v>74</v>
      </c>
      <c r="BW57" s="96" t="s">
        <v>86</v>
      </c>
      <c r="BX57" s="96" t="s">
        <v>5</v>
      </c>
      <c r="CL57" s="96" t="s">
        <v>19</v>
      </c>
      <c r="CM57" s="96" t="s">
        <v>81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+T2swtcDwNdBw8dnSb942/r0WpONVEiWIf0VocqoVnaF2bxNET9KAuunx/uyvVPy7Ti+DlFISb+Ljf/H2OiubA==" saltValue="+/KpfECKSpQ1vfYdg6BC5vzBT8P2wiaauy+9yiPrpvBc4VtwYt8RWyDdV7MtzkaGQYhGLK0jhRQlaHVaMcUYX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O1 - Úsek ř. km 32,0...'!C2" display="/"/>
    <hyperlink ref="A56" location="'2 - SO2 - Úsek ř. km 32,7...'!C2" display="/"/>
    <hyperlink ref="A57" location="'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87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Olšava, Záhorovice, km 32,000 – 32,850, odtěžení nánosů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88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89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20. 7. 2021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28</v>
      </c>
      <c r="F21" s="34"/>
      <c r="G21" s="34"/>
      <c r="H21" s="34"/>
      <c r="I21" s="105" t="s">
        <v>29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19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ROUND((SUM(BE85:BE145)),  2)</f>
        <v>0</v>
      </c>
      <c r="G33" s="34"/>
      <c r="H33" s="34"/>
      <c r="I33" s="118">
        <v>0.21</v>
      </c>
      <c r="J33" s="117">
        <f>ROUND(((SUM(BE85:BE145))*I33),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ROUND((SUM(BF85:BF145)),  2)</f>
        <v>0</v>
      </c>
      <c r="G34" s="34"/>
      <c r="H34" s="34"/>
      <c r="I34" s="118">
        <v>0.15</v>
      </c>
      <c r="J34" s="117">
        <f>ROUND(((SUM(BF85:BF145))*I34),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ROUND((SUM(BG85:BG145)),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ROUND((SUM(BH85:BH145)),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ROUND((SUM(BI85:BI145)),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90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Olšava, Záhorovice, km 32,000 – 32,850, odtěžení nánosů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88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1 - SO1 - Úsek ř. km 32,045-32,300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Záhorovice</v>
      </c>
      <c r="G52" s="36"/>
      <c r="H52" s="36"/>
      <c r="I52" s="29" t="s">
        <v>23</v>
      </c>
      <c r="J52" s="59" t="str">
        <f>IF(J12="","",J12)</f>
        <v>20. 7. 2021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32</v>
      </c>
      <c r="J54" s="32" t="str">
        <f>E21</f>
        <v>Povodí Moravy, s.p.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Martin Knotek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91</v>
      </c>
      <c r="D57" s="131"/>
      <c r="E57" s="131"/>
      <c r="F57" s="131"/>
      <c r="G57" s="131"/>
      <c r="H57" s="131"/>
      <c r="I57" s="131"/>
      <c r="J57" s="132" t="s">
        <v>92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93</v>
      </c>
    </row>
    <row r="60" spans="1:47" s="9" customFormat="1" ht="24.95" customHeight="1">
      <c r="B60" s="134"/>
      <c r="C60" s="135"/>
      <c r="D60" s="136" t="s">
        <v>94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95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96</v>
      </c>
      <c r="E62" s="143"/>
      <c r="F62" s="143"/>
      <c r="G62" s="143"/>
      <c r="H62" s="143"/>
      <c r="I62" s="143"/>
      <c r="J62" s="144">
        <f>J134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97</v>
      </c>
      <c r="E63" s="143"/>
      <c r="F63" s="143"/>
      <c r="G63" s="143"/>
      <c r="H63" s="143"/>
      <c r="I63" s="143"/>
      <c r="J63" s="144">
        <f>J138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98</v>
      </c>
      <c r="E64" s="143"/>
      <c r="F64" s="143"/>
      <c r="G64" s="143"/>
      <c r="H64" s="143"/>
      <c r="I64" s="143"/>
      <c r="J64" s="144">
        <f>J141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99</v>
      </c>
      <c r="E65" s="143"/>
      <c r="F65" s="143"/>
      <c r="G65" s="143"/>
      <c r="H65" s="143"/>
      <c r="I65" s="143"/>
      <c r="J65" s="144">
        <f>J144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59" t="str">
        <f>E7</f>
        <v>Olšava, Záhorovice, km 32,000 – 32,850, odtěžení nánosů</v>
      </c>
      <c r="F75" s="360"/>
      <c r="G75" s="360"/>
      <c r="H75" s="36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88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31" t="str">
        <f>E9</f>
        <v>1 - SO1 - Úsek ř. km 32,045-32,300</v>
      </c>
      <c r="F77" s="361"/>
      <c r="G77" s="361"/>
      <c r="H77" s="361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>k.ú. Záhorovice</v>
      </c>
      <c r="G79" s="36"/>
      <c r="H79" s="36"/>
      <c r="I79" s="29" t="s">
        <v>23</v>
      </c>
      <c r="J79" s="59" t="str">
        <f>IF(J12="","",J12)</f>
        <v>20. 7. 2021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25</v>
      </c>
      <c r="D81" s="36"/>
      <c r="E81" s="36"/>
      <c r="F81" s="27" t="str">
        <f>E15</f>
        <v>Povodí Moravy, s.p.</v>
      </c>
      <c r="G81" s="36"/>
      <c r="H81" s="36"/>
      <c r="I81" s="29" t="s">
        <v>32</v>
      </c>
      <c r="J81" s="32" t="str">
        <f>E21</f>
        <v>Povodí Moravy, s.p.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30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>Ing. Martin Knotek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101</v>
      </c>
      <c r="D84" s="149" t="s">
        <v>57</v>
      </c>
      <c r="E84" s="149" t="s">
        <v>53</v>
      </c>
      <c r="F84" s="149" t="s">
        <v>54</v>
      </c>
      <c r="G84" s="149" t="s">
        <v>102</v>
      </c>
      <c r="H84" s="149" t="s">
        <v>103</v>
      </c>
      <c r="I84" s="149" t="s">
        <v>104</v>
      </c>
      <c r="J84" s="149" t="s">
        <v>92</v>
      </c>
      <c r="K84" s="150" t="s">
        <v>105</v>
      </c>
      <c r="L84" s="151"/>
      <c r="M84" s="68" t="s">
        <v>19</v>
      </c>
      <c r="N84" s="69" t="s">
        <v>42</v>
      </c>
      <c r="O84" s="69" t="s">
        <v>106</v>
      </c>
      <c r="P84" s="69" t="s">
        <v>107</v>
      </c>
      <c r="Q84" s="69" t="s">
        <v>108</v>
      </c>
      <c r="R84" s="69" t="s">
        <v>109</v>
      </c>
      <c r="S84" s="69" t="s">
        <v>110</v>
      </c>
      <c r="T84" s="70" t="s">
        <v>111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112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67.957750000000004</v>
      </c>
      <c r="S85" s="72"/>
      <c r="T85" s="155">
        <f>T86</f>
        <v>21.6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71</v>
      </c>
      <c r="AU85" s="17" t="s">
        <v>93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71</v>
      </c>
      <c r="E86" s="160" t="s">
        <v>113</v>
      </c>
      <c r="F86" s="160" t="s">
        <v>114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P87+P134+P138+P141+P144</f>
        <v>0</v>
      </c>
      <c r="Q86" s="165"/>
      <c r="R86" s="166">
        <f>R87+R134+R138+R141+R144</f>
        <v>67.957750000000004</v>
      </c>
      <c r="S86" s="165"/>
      <c r="T86" s="167">
        <f>T87+T134+T138+T141+T144</f>
        <v>21.6</v>
      </c>
      <c r="AR86" s="168" t="s">
        <v>77</v>
      </c>
      <c r="AT86" s="169" t="s">
        <v>71</v>
      </c>
      <c r="AU86" s="169" t="s">
        <v>72</v>
      </c>
      <c r="AY86" s="168" t="s">
        <v>115</v>
      </c>
      <c r="BK86" s="170">
        <f>BK87+BK134+BK138+BK141+BK144</f>
        <v>0</v>
      </c>
    </row>
    <row r="87" spans="1:65" s="12" customFormat="1" ht="22.9" customHeight="1">
      <c r="B87" s="157"/>
      <c r="C87" s="158"/>
      <c r="D87" s="159" t="s">
        <v>71</v>
      </c>
      <c r="E87" s="171" t="s">
        <v>77</v>
      </c>
      <c r="F87" s="171" t="s">
        <v>116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SUM(P88:P133)</f>
        <v>0</v>
      </c>
      <c r="Q87" s="165"/>
      <c r="R87" s="166">
        <f>SUM(R88:R133)</f>
        <v>4.8060000000000009</v>
      </c>
      <c r="S87" s="165"/>
      <c r="T87" s="167">
        <f>SUM(T88:T133)</f>
        <v>21.6</v>
      </c>
      <c r="AR87" s="168" t="s">
        <v>77</v>
      </c>
      <c r="AT87" s="169" t="s">
        <v>71</v>
      </c>
      <c r="AU87" s="169" t="s">
        <v>77</v>
      </c>
      <c r="AY87" s="168" t="s">
        <v>115</v>
      </c>
      <c r="BK87" s="170">
        <f>SUM(BK88:BK133)</f>
        <v>0</v>
      </c>
    </row>
    <row r="88" spans="1:65" s="2" customFormat="1" ht="21.75" customHeight="1">
      <c r="A88" s="34"/>
      <c r="B88" s="35"/>
      <c r="C88" s="173" t="s">
        <v>77</v>
      </c>
      <c r="D88" s="173" t="s">
        <v>117</v>
      </c>
      <c r="E88" s="174" t="s">
        <v>118</v>
      </c>
      <c r="F88" s="175" t="s">
        <v>119</v>
      </c>
      <c r="G88" s="176" t="s">
        <v>120</v>
      </c>
      <c r="H88" s="177">
        <v>2550</v>
      </c>
      <c r="I88" s="178"/>
      <c r="J88" s="179">
        <f>ROUND(I88*H88,2)</f>
        <v>0</v>
      </c>
      <c r="K88" s="175" t="s">
        <v>121</v>
      </c>
      <c r="L88" s="39"/>
      <c r="M88" s="180" t="s">
        <v>19</v>
      </c>
      <c r="N88" s="181" t="s">
        <v>43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122</v>
      </c>
      <c r="AT88" s="184" t="s">
        <v>117</v>
      </c>
      <c r="AU88" s="184" t="s">
        <v>81</v>
      </c>
      <c r="AY88" s="17" t="s">
        <v>115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77</v>
      </c>
      <c r="BK88" s="185">
        <f>ROUND(I88*H88,2)</f>
        <v>0</v>
      </c>
      <c r="BL88" s="17" t="s">
        <v>122</v>
      </c>
      <c r="BM88" s="184" t="s">
        <v>123</v>
      </c>
    </row>
    <row r="89" spans="1:65" s="13" customFormat="1" ht="11.25">
      <c r="B89" s="186"/>
      <c r="C89" s="187"/>
      <c r="D89" s="188" t="s">
        <v>124</v>
      </c>
      <c r="E89" s="189" t="s">
        <v>19</v>
      </c>
      <c r="F89" s="190" t="s">
        <v>125</v>
      </c>
      <c r="G89" s="187"/>
      <c r="H89" s="191">
        <v>2550</v>
      </c>
      <c r="I89" s="192"/>
      <c r="J89" s="187"/>
      <c r="K89" s="187"/>
      <c r="L89" s="193"/>
      <c r="M89" s="194"/>
      <c r="N89" s="195"/>
      <c r="O89" s="195"/>
      <c r="P89" s="195"/>
      <c r="Q89" s="195"/>
      <c r="R89" s="195"/>
      <c r="S89" s="195"/>
      <c r="T89" s="196"/>
      <c r="AT89" s="197" t="s">
        <v>124</v>
      </c>
      <c r="AU89" s="197" t="s">
        <v>81</v>
      </c>
      <c r="AV89" s="13" t="s">
        <v>81</v>
      </c>
      <c r="AW89" s="13" t="s">
        <v>33</v>
      </c>
      <c r="AX89" s="13" t="s">
        <v>77</v>
      </c>
      <c r="AY89" s="197" t="s">
        <v>115</v>
      </c>
    </row>
    <row r="90" spans="1:65" s="2" customFormat="1" ht="24">
      <c r="A90" s="34"/>
      <c r="B90" s="35"/>
      <c r="C90" s="173" t="s">
        <v>81</v>
      </c>
      <c r="D90" s="173" t="s">
        <v>117</v>
      </c>
      <c r="E90" s="174" t="s">
        <v>126</v>
      </c>
      <c r="F90" s="175" t="s">
        <v>127</v>
      </c>
      <c r="G90" s="176" t="s">
        <v>120</v>
      </c>
      <c r="H90" s="177">
        <v>140</v>
      </c>
      <c r="I90" s="178"/>
      <c r="J90" s="179">
        <f t="shared" ref="J90:J99" si="0">ROUND(I90*H90,2)</f>
        <v>0</v>
      </c>
      <c r="K90" s="175" t="s">
        <v>121</v>
      </c>
      <c r="L90" s="39"/>
      <c r="M90" s="180" t="s">
        <v>19</v>
      </c>
      <c r="N90" s="181" t="s">
        <v>43</v>
      </c>
      <c r="O90" s="64"/>
      <c r="P90" s="182">
        <f t="shared" ref="P90:P99" si="1">O90*H90</f>
        <v>0</v>
      </c>
      <c r="Q90" s="182">
        <v>0</v>
      </c>
      <c r="R90" s="182">
        <f t="shared" ref="R90:R99" si="2">Q90*H90</f>
        <v>0</v>
      </c>
      <c r="S90" s="182">
        <v>0</v>
      </c>
      <c r="T90" s="183">
        <f t="shared" ref="T90:T99" si="3"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122</v>
      </c>
      <c r="AT90" s="184" t="s">
        <v>117</v>
      </c>
      <c r="AU90" s="184" t="s">
        <v>81</v>
      </c>
      <c r="AY90" s="17" t="s">
        <v>115</v>
      </c>
      <c r="BE90" s="185">
        <f t="shared" ref="BE90:BE99" si="4">IF(N90="základní",J90,0)</f>
        <v>0</v>
      </c>
      <c r="BF90" s="185">
        <f t="shared" ref="BF90:BF99" si="5">IF(N90="snížená",J90,0)</f>
        <v>0</v>
      </c>
      <c r="BG90" s="185">
        <f t="shared" ref="BG90:BG99" si="6">IF(N90="zákl. přenesená",J90,0)</f>
        <v>0</v>
      </c>
      <c r="BH90" s="185">
        <f t="shared" ref="BH90:BH99" si="7">IF(N90="sníž. přenesená",J90,0)</f>
        <v>0</v>
      </c>
      <c r="BI90" s="185">
        <f t="shared" ref="BI90:BI99" si="8">IF(N90="nulová",J90,0)</f>
        <v>0</v>
      </c>
      <c r="BJ90" s="17" t="s">
        <v>77</v>
      </c>
      <c r="BK90" s="185">
        <f t="shared" ref="BK90:BK99" si="9">ROUND(I90*H90,2)</f>
        <v>0</v>
      </c>
      <c r="BL90" s="17" t="s">
        <v>122</v>
      </c>
      <c r="BM90" s="184" t="s">
        <v>128</v>
      </c>
    </row>
    <row r="91" spans="1:65" s="2" customFormat="1" ht="21.75" customHeight="1">
      <c r="A91" s="34"/>
      <c r="B91" s="35"/>
      <c r="C91" s="173" t="s">
        <v>84</v>
      </c>
      <c r="D91" s="173" t="s">
        <v>117</v>
      </c>
      <c r="E91" s="174" t="s">
        <v>129</v>
      </c>
      <c r="F91" s="175" t="s">
        <v>130</v>
      </c>
      <c r="G91" s="176" t="s">
        <v>131</v>
      </c>
      <c r="H91" s="177">
        <v>48</v>
      </c>
      <c r="I91" s="178"/>
      <c r="J91" s="179">
        <f t="shared" si="0"/>
        <v>0</v>
      </c>
      <c r="K91" s="175" t="s">
        <v>121</v>
      </c>
      <c r="L91" s="39"/>
      <c r="M91" s="180" t="s">
        <v>19</v>
      </c>
      <c r="N91" s="181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122</v>
      </c>
      <c r="AT91" s="184" t="s">
        <v>117</v>
      </c>
      <c r="AU91" s="184" t="s">
        <v>81</v>
      </c>
      <c r="AY91" s="17" t="s">
        <v>115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77</v>
      </c>
      <c r="BK91" s="185">
        <f t="shared" si="9"/>
        <v>0</v>
      </c>
      <c r="BL91" s="17" t="s">
        <v>122</v>
      </c>
      <c r="BM91" s="184" t="s">
        <v>132</v>
      </c>
    </row>
    <row r="92" spans="1:65" s="2" customFormat="1" ht="21.75" customHeight="1">
      <c r="A92" s="34"/>
      <c r="B92" s="35"/>
      <c r="C92" s="173" t="s">
        <v>122</v>
      </c>
      <c r="D92" s="173" t="s">
        <v>117</v>
      </c>
      <c r="E92" s="174" t="s">
        <v>133</v>
      </c>
      <c r="F92" s="175" t="s">
        <v>134</v>
      </c>
      <c r="G92" s="176" t="s">
        <v>131</v>
      </c>
      <c r="H92" s="177">
        <v>13</v>
      </c>
      <c r="I92" s="178"/>
      <c r="J92" s="179">
        <f t="shared" si="0"/>
        <v>0</v>
      </c>
      <c r="K92" s="175" t="s">
        <v>121</v>
      </c>
      <c r="L92" s="39"/>
      <c r="M92" s="180" t="s">
        <v>19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122</v>
      </c>
      <c r="AT92" s="184" t="s">
        <v>117</v>
      </c>
      <c r="AU92" s="184" t="s">
        <v>81</v>
      </c>
      <c r="AY92" s="17" t="s">
        <v>115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77</v>
      </c>
      <c r="BK92" s="185">
        <f t="shared" si="9"/>
        <v>0</v>
      </c>
      <c r="BL92" s="17" t="s">
        <v>122</v>
      </c>
      <c r="BM92" s="184" t="s">
        <v>135</v>
      </c>
    </row>
    <row r="93" spans="1:65" s="2" customFormat="1" ht="21.75" customHeight="1">
      <c r="A93" s="34"/>
      <c r="B93" s="35"/>
      <c r="C93" s="173" t="s">
        <v>136</v>
      </c>
      <c r="D93" s="173" t="s">
        <v>117</v>
      </c>
      <c r="E93" s="174" t="s">
        <v>137</v>
      </c>
      <c r="F93" s="175" t="s">
        <v>138</v>
      </c>
      <c r="G93" s="176" t="s">
        <v>131</v>
      </c>
      <c r="H93" s="177">
        <v>1</v>
      </c>
      <c r="I93" s="178"/>
      <c r="J93" s="179">
        <f t="shared" si="0"/>
        <v>0</v>
      </c>
      <c r="K93" s="175" t="s">
        <v>121</v>
      </c>
      <c r="L93" s="39"/>
      <c r="M93" s="180" t="s">
        <v>19</v>
      </c>
      <c r="N93" s="181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122</v>
      </c>
      <c r="AT93" s="184" t="s">
        <v>117</v>
      </c>
      <c r="AU93" s="184" t="s">
        <v>81</v>
      </c>
      <c r="AY93" s="17" t="s">
        <v>115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77</v>
      </c>
      <c r="BK93" s="185">
        <f t="shared" si="9"/>
        <v>0</v>
      </c>
      <c r="BL93" s="17" t="s">
        <v>122</v>
      </c>
      <c r="BM93" s="184" t="s">
        <v>139</v>
      </c>
    </row>
    <row r="94" spans="1:65" s="2" customFormat="1" ht="21.75" customHeight="1">
      <c r="A94" s="34"/>
      <c r="B94" s="35"/>
      <c r="C94" s="173" t="s">
        <v>140</v>
      </c>
      <c r="D94" s="173" t="s">
        <v>117</v>
      </c>
      <c r="E94" s="174" t="s">
        <v>141</v>
      </c>
      <c r="F94" s="175" t="s">
        <v>142</v>
      </c>
      <c r="G94" s="176" t="s">
        <v>131</v>
      </c>
      <c r="H94" s="177">
        <v>4</v>
      </c>
      <c r="I94" s="178"/>
      <c r="J94" s="179">
        <f t="shared" si="0"/>
        <v>0</v>
      </c>
      <c r="K94" s="175" t="s">
        <v>121</v>
      </c>
      <c r="L94" s="39"/>
      <c r="M94" s="180" t="s">
        <v>19</v>
      </c>
      <c r="N94" s="181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122</v>
      </c>
      <c r="AT94" s="184" t="s">
        <v>117</v>
      </c>
      <c r="AU94" s="184" t="s">
        <v>81</v>
      </c>
      <c r="AY94" s="17" t="s">
        <v>115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77</v>
      </c>
      <c r="BK94" s="185">
        <f t="shared" si="9"/>
        <v>0</v>
      </c>
      <c r="BL94" s="17" t="s">
        <v>122</v>
      </c>
      <c r="BM94" s="184" t="s">
        <v>143</v>
      </c>
    </row>
    <row r="95" spans="1:65" s="2" customFormat="1" ht="24">
      <c r="A95" s="34"/>
      <c r="B95" s="35"/>
      <c r="C95" s="173" t="s">
        <v>144</v>
      </c>
      <c r="D95" s="173" t="s">
        <v>117</v>
      </c>
      <c r="E95" s="174" t="s">
        <v>145</v>
      </c>
      <c r="F95" s="175" t="s">
        <v>146</v>
      </c>
      <c r="G95" s="176" t="s">
        <v>131</v>
      </c>
      <c r="H95" s="177">
        <v>48</v>
      </c>
      <c r="I95" s="178"/>
      <c r="J95" s="179">
        <f t="shared" si="0"/>
        <v>0</v>
      </c>
      <c r="K95" s="175" t="s">
        <v>121</v>
      </c>
      <c r="L95" s="39"/>
      <c r="M95" s="180" t="s">
        <v>19</v>
      </c>
      <c r="N95" s="181" t="s">
        <v>43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122</v>
      </c>
      <c r="AT95" s="184" t="s">
        <v>117</v>
      </c>
      <c r="AU95" s="184" t="s">
        <v>81</v>
      </c>
      <c r="AY95" s="17" t="s">
        <v>115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77</v>
      </c>
      <c r="BK95" s="185">
        <f t="shared" si="9"/>
        <v>0</v>
      </c>
      <c r="BL95" s="17" t="s">
        <v>122</v>
      </c>
      <c r="BM95" s="184" t="s">
        <v>147</v>
      </c>
    </row>
    <row r="96" spans="1:65" s="2" customFormat="1" ht="24">
      <c r="A96" s="34"/>
      <c r="B96" s="35"/>
      <c r="C96" s="173" t="s">
        <v>148</v>
      </c>
      <c r="D96" s="173" t="s">
        <v>117</v>
      </c>
      <c r="E96" s="174" t="s">
        <v>149</v>
      </c>
      <c r="F96" s="175" t="s">
        <v>150</v>
      </c>
      <c r="G96" s="176" t="s">
        <v>131</v>
      </c>
      <c r="H96" s="177">
        <v>13</v>
      </c>
      <c r="I96" s="178"/>
      <c r="J96" s="179">
        <f t="shared" si="0"/>
        <v>0</v>
      </c>
      <c r="K96" s="175" t="s">
        <v>121</v>
      </c>
      <c r="L96" s="39"/>
      <c r="M96" s="180" t="s">
        <v>19</v>
      </c>
      <c r="N96" s="181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122</v>
      </c>
      <c r="AT96" s="184" t="s">
        <v>117</v>
      </c>
      <c r="AU96" s="184" t="s">
        <v>81</v>
      </c>
      <c r="AY96" s="17" t="s">
        <v>115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77</v>
      </c>
      <c r="BK96" s="185">
        <f t="shared" si="9"/>
        <v>0</v>
      </c>
      <c r="BL96" s="17" t="s">
        <v>122</v>
      </c>
      <c r="BM96" s="184" t="s">
        <v>151</v>
      </c>
    </row>
    <row r="97" spans="1:65" s="2" customFormat="1" ht="24">
      <c r="A97" s="34"/>
      <c r="B97" s="35"/>
      <c r="C97" s="173" t="s">
        <v>152</v>
      </c>
      <c r="D97" s="173" t="s">
        <v>117</v>
      </c>
      <c r="E97" s="174" t="s">
        <v>153</v>
      </c>
      <c r="F97" s="175" t="s">
        <v>154</v>
      </c>
      <c r="G97" s="176" t="s">
        <v>131</v>
      </c>
      <c r="H97" s="177">
        <v>1</v>
      </c>
      <c r="I97" s="178"/>
      <c r="J97" s="179">
        <f t="shared" si="0"/>
        <v>0</v>
      </c>
      <c r="K97" s="175" t="s">
        <v>121</v>
      </c>
      <c r="L97" s="39"/>
      <c r="M97" s="180" t="s">
        <v>19</v>
      </c>
      <c r="N97" s="181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122</v>
      </c>
      <c r="AT97" s="184" t="s">
        <v>117</v>
      </c>
      <c r="AU97" s="184" t="s">
        <v>81</v>
      </c>
      <c r="AY97" s="17" t="s">
        <v>115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77</v>
      </c>
      <c r="BK97" s="185">
        <f t="shared" si="9"/>
        <v>0</v>
      </c>
      <c r="BL97" s="17" t="s">
        <v>122</v>
      </c>
      <c r="BM97" s="184" t="s">
        <v>155</v>
      </c>
    </row>
    <row r="98" spans="1:65" s="2" customFormat="1" ht="16.5" customHeight="1">
      <c r="A98" s="34"/>
      <c r="B98" s="35"/>
      <c r="C98" s="173" t="s">
        <v>156</v>
      </c>
      <c r="D98" s="173" t="s">
        <v>117</v>
      </c>
      <c r="E98" s="174" t="s">
        <v>157</v>
      </c>
      <c r="F98" s="175" t="s">
        <v>158</v>
      </c>
      <c r="G98" s="176" t="s">
        <v>120</v>
      </c>
      <c r="H98" s="177">
        <v>140</v>
      </c>
      <c r="I98" s="178"/>
      <c r="J98" s="179">
        <f t="shared" si="0"/>
        <v>0</v>
      </c>
      <c r="K98" s="175" t="s">
        <v>121</v>
      </c>
      <c r="L98" s="39"/>
      <c r="M98" s="180" t="s">
        <v>19</v>
      </c>
      <c r="N98" s="181" t="s">
        <v>43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122</v>
      </c>
      <c r="AT98" s="184" t="s">
        <v>117</v>
      </c>
      <c r="AU98" s="184" t="s">
        <v>81</v>
      </c>
      <c r="AY98" s="17" t="s">
        <v>115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77</v>
      </c>
      <c r="BK98" s="185">
        <f t="shared" si="9"/>
        <v>0</v>
      </c>
      <c r="BL98" s="17" t="s">
        <v>122</v>
      </c>
      <c r="BM98" s="184" t="s">
        <v>159</v>
      </c>
    </row>
    <row r="99" spans="1:65" s="2" customFormat="1" ht="24">
      <c r="A99" s="34"/>
      <c r="B99" s="35"/>
      <c r="C99" s="173" t="s">
        <v>160</v>
      </c>
      <c r="D99" s="173" t="s">
        <v>117</v>
      </c>
      <c r="E99" s="174" t="s">
        <v>161</v>
      </c>
      <c r="F99" s="175" t="s">
        <v>162</v>
      </c>
      <c r="G99" s="176" t="s">
        <v>163</v>
      </c>
      <c r="H99" s="177">
        <v>12</v>
      </c>
      <c r="I99" s="178"/>
      <c r="J99" s="179">
        <f t="shared" si="0"/>
        <v>0</v>
      </c>
      <c r="K99" s="175" t="s">
        <v>121</v>
      </c>
      <c r="L99" s="39"/>
      <c r="M99" s="180" t="s">
        <v>19</v>
      </c>
      <c r="N99" s="181" t="s">
        <v>43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1.8</v>
      </c>
      <c r="T99" s="183">
        <f t="shared" si="3"/>
        <v>21.6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122</v>
      </c>
      <c r="AT99" s="184" t="s">
        <v>117</v>
      </c>
      <c r="AU99" s="184" t="s">
        <v>81</v>
      </c>
      <c r="AY99" s="17" t="s">
        <v>115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77</v>
      </c>
      <c r="BK99" s="185">
        <f t="shared" si="9"/>
        <v>0</v>
      </c>
      <c r="BL99" s="17" t="s">
        <v>122</v>
      </c>
      <c r="BM99" s="184" t="s">
        <v>164</v>
      </c>
    </row>
    <row r="100" spans="1:65" s="13" customFormat="1" ht="11.25">
      <c r="B100" s="186"/>
      <c r="C100" s="187"/>
      <c r="D100" s="188" t="s">
        <v>124</v>
      </c>
      <c r="E100" s="189" t="s">
        <v>19</v>
      </c>
      <c r="F100" s="190" t="s">
        <v>165</v>
      </c>
      <c r="G100" s="187"/>
      <c r="H100" s="191">
        <v>12</v>
      </c>
      <c r="I100" s="192"/>
      <c r="J100" s="187"/>
      <c r="K100" s="187"/>
      <c r="L100" s="193"/>
      <c r="M100" s="194"/>
      <c r="N100" s="195"/>
      <c r="O100" s="195"/>
      <c r="P100" s="195"/>
      <c r="Q100" s="195"/>
      <c r="R100" s="195"/>
      <c r="S100" s="195"/>
      <c r="T100" s="196"/>
      <c r="AT100" s="197" t="s">
        <v>124</v>
      </c>
      <c r="AU100" s="197" t="s">
        <v>81</v>
      </c>
      <c r="AV100" s="13" t="s">
        <v>81</v>
      </c>
      <c r="AW100" s="13" t="s">
        <v>33</v>
      </c>
      <c r="AX100" s="13" t="s">
        <v>77</v>
      </c>
      <c r="AY100" s="197" t="s">
        <v>115</v>
      </c>
    </row>
    <row r="101" spans="1:65" s="2" customFormat="1" ht="24">
      <c r="A101" s="34"/>
      <c r="B101" s="35"/>
      <c r="C101" s="173" t="s">
        <v>166</v>
      </c>
      <c r="D101" s="173" t="s">
        <v>117</v>
      </c>
      <c r="E101" s="174" t="s">
        <v>167</v>
      </c>
      <c r="F101" s="175" t="s">
        <v>168</v>
      </c>
      <c r="G101" s="176" t="s">
        <v>163</v>
      </c>
      <c r="H101" s="177">
        <v>12</v>
      </c>
      <c r="I101" s="178"/>
      <c r="J101" s="179">
        <f>ROUND(I101*H101,2)</f>
        <v>0</v>
      </c>
      <c r="K101" s="175" t="s">
        <v>121</v>
      </c>
      <c r="L101" s="39"/>
      <c r="M101" s="180" t="s">
        <v>19</v>
      </c>
      <c r="N101" s="181" t="s">
        <v>43</v>
      </c>
      <c r="O101" s="64"/>
      <c r="P101" s="182">
        <f>O101*H101</f>
        <v>0</v>
      </c>
      <c r="Q101" s="182">
        <v>0.4</v>
      </c>
      <c r="R101" s="182">
        <f>Q101*H101</f>
        <v>4.8000000000000007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122</v>
      </c>
      <c r="AT101" s="184" t="s">
        <v>117</v>
      </c>
      <c r="AU101" s="184" t="s">
        <v>81</v>
      </c>
      <c r="AY101" s="17" t="s">
        <v>115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77</v>
      </c>
      <c r="BK101" s="185">
        <f>ROUND(I101*H101,2)</f>
        <v>0</v>
      </c>
      <c r="BL101" s="17" t="s">
        <v>122</v>
      </c>
      <c r="BM101" s="184" t="s">
        <v>169</v>
      </c>
    </row>
    <row r="102" spans="1:65" s="2" customFormat="1" ht="21.75" customHeight="1">
      <c r="A102" s="34"/>
      <c r="B102" s="35"/>
      <c r="C102" s="173" t="s">
        <v>170</v>
      </c>
      <c r="D102" s="173" t="s">
        <v>117</v>
      </c>
      <c r="E102" s="174" t="s">
        <v>171</v>
      </c>
      <c r="F102" s="175" t="s">
        <v>172</v>
      </c>
      <c r="G102" s="176" t="s">
        <v>163</v>
      </c>
      <c r="H102" s="177">
        <v>546</v>
      </c>
      <c r="I102" s="178"/>
      <c r="J102" s="179">
        <f>ROUND(I102*H102,2)</f>
        <v>0</v>
      </c>
      <c r="K102" s="175" t="s">
        <v>121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122</v>
      </c>
      <c r="AT102" s="184" t="s">
        <v>117</v>
      </c>
      <c r="AU102" s="184" t="s">
        <v>81</v>
      </c>
      <c r="AY102" s="17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77</v>
      </c>
      <c r="BK102" s="185">
        <f>ROUND(I102*H102,2)</f>
        <v>0</v>
      </c>
      <c r="BL102" s="17" t="s">
        <v>122</v>
      </c>
      <c r="BM102" s="184" t="s">
        <v>173</v>
      </c>
    </row>
    <row r="103" spans="1:65" s="2" customFormat="1" ht="19.5">
      <c r="A103" s="34"/>
      <c r="B103" s="35"/>
      <c r="C103" s="36"/>
      <c r="D103" s="188" t="s">
        <v>174</v>
      </c>
      <c r="E103" s="36"/>
      <c r="F103" s="198" t="s">
        <v>175</v>
      </c>
      <c r="G103" s="36"/>
      <c r="H103" s="36"/>
      <c r="I103" s="199"/>
      <c r="J103" s="36"/>
      <c r="K103" s="36"/>
      <c r="L103" s="39"/>
      <c r="M103" s="200"/>
      <c r="N103" s="20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174</v>
      </c>
      <c r="AU103" s="17" t="s">
        <v>81</v>
      </c>
    </row>
    <row r="104" spans="1:65" s="2" customFormat="1" ht="24">
      <c r="A104" s="34"/>
      <c r="B104" s="35"/>
      <c r="C104" s="173" t="s">
        <v>176</v>
      </c>
      <c r="D104" s="173" t="s">
        <v>117</v>
      </c>
      <c r="E104" s="174" t="s">
        <v>177</v>
      </c>
      <c r="F104" s="175" t="s">
        <v>178</v>
      </c>
      <c r="G104" s="176" t="s">
        <v>163</v>
      </c>
      <c r="H104" s="177">
        <v>546</v>
      </c>
      <c r="I104" s="178"/>
      <c r="J104" s="179">
        <f>ROUND(I104*H104,2)</f>
        <v>0</v>
      </c>
      <c r="K104" s="175" t="s">
        <v>121</v>
      </c>
      <c r="L104" s="39"/>
      <c r="M104" s="180" t="s">
        <v>19</v>
      </c>
      <c r="N104" s="181" t="s">
        <v>43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122</v>
      </c>
      <c r="AT104" s="184" t="s">
        <v>117</v>
      </c>
      <c r="AU104" s="184" t="s">
        <v>81</v>
      </c>
      <c r="AY104" s="17" t="s">
        <v>115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77</v>
      </c>
      <c r="BK104" s="185">
        <f>ROUND(I104*H104,2)</f>
        <v>0</v>
      </c>
      <c r="BL104" s="17" t="s">
        <v>122</v>
      </c>
      <c r="BM104" s="184" t="s">
        <v>179</v>
      </c>
    </row>
    <row r="105" spans="1:65" s="2" customFormat="1" ht="24">
      <c r="A105" s="34"/>
      <c r="B105" s="35"/>
      <c r="C105" s="173" t="s">
        <v>8</v>
      </c>
      <c r="D105" s="173" t="s">
        <v>117</v>
      </c>
      <c r="E105" s="174" t="s">
        <v>180</v>
      </c>
      <c r="F105" s="175" t="s">
        <v>181</v>
      </c>
      <c r="G105" s="176" t="s">
        <v>163</v>
      </c>
      <c r="H105" s="177">
        <v>482</v>
      </c>
      <c r="I105" s="178"/>
      <c r="J105" s="179">
        <f>ROUND(I105*H105,2)</f>
        <v>0</v>
      </c>
      <c r="K105" s="175" t="s">
        <v>121</v>
      </c>
      <c r="L105" s="39"/>
      <c r="M105" s="180" t="s">
        <v>19</v>
      </c>
      <c r="N105" s="181" t="s">
        <v>43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122</v>
      </c>
      <c r="AT105" s="184" t="s">
        <v>117</v>
      </c>
      <c r="AU105" s="184" t="s">
        <v>81</v>
      </c>
      <c r="AY105" s="17" t="s">
        <v>115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77</v>
      </c>
      <c r="BK105" s="185">
        <f>ROUND(I105*H105,2)</f>
        <v>0</v>
      </c>
      <c r="BL105" s="17" t="s">
        <v>122</v>
      </c>
      <c r="BM105" s="184" t="s">
        <v>182</v>
      </c>
    </row>
    <row r="106" spans="1:65" s="2" customFormat="1" ht="19.5">
      <c r="A106" s="34"/>
      <c r="B106" s="35"/>
      <c r="C106" s="36"/>
      <c r="D106" s="188" t="s">
        <v>174</v>
      </c>
      <c r="E106" s="36"/>
      <c r="F106" s="198" t="s">
        <v>183</v>
      </c>
      <c r="G106" s="36"/>
      <c r="H106" s="36"/>
      <c r="I106" s="199"/>
      <c r="J106" s="36"/>
      <c r="K106" s="36"/>
      <c r="L106" s="39"/>
      <c r="M106" s="200"/>
      <c r="N106" s="201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174</v>
      </c>
      <c r="AU106" s="17" t="s">
        <v>81</v>
      </c>
    </row>
    <row r="107" spans="1:65" s="2" customFormat="1" ht="24">
      <c r="A107" s="34"/>
      <c r="B107" s="35"/>
      <c r="C107" s="173" t="s">
        <v>184</v>
      </c>
      <c r="D107" s="173" t="s">
        <v>117</v>
      </c>
      <c r="E107" s="174" t="s">
        <v>185</v>
      </c>
      <c r="F107" s="175" t="s">
        <v>186</v>
      </c>
      <c r="G107" s="176" t="s">
        <v>163</v>
      </c>
      <c r="H107" s="177">
        <v>144.80000000000001</v>
      </c>
      <c r="I107" s="178"/>
      <c r="J107" s="179">
        <f>ROUND(I107*H107,2)</f>
        <v>0</v>
      </c>
      <c r="K107" s="175" t="s">
        <v>121</v>
      </c>
      <c r="L107" s="39"/>
      <c r="M107" s="180" t="s">
        <v>19</v>
      </c>
      <c r="N107" s="181" t="s">
        <v>43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122</v>
      </c>
      <c r="AT107" s="184" t="s">
        <v>117</v>
      </c>
      <c r="AU107" s="184" t="s">
        <v>81</v>
      </c>
      <c r="AY107" s="17" t="s">
        <v>115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77</v>
      </c>
      <c r="BK107" s="185">
        <f>ROUND(I107*H107,2)</f>
        <v>0</v>
      </c>
      <c r="BL107" s="17" t="s">
        <v>122</v>
      </c>
      <c r="BM107" s="184" t="s">
        <v>187</v>
      </c>
    </row>
    <row r="108" spans="1:65" s="2" customFormat="1" ht="36">
      <c r="A108" s="34"/>
      <c r="B108" s="35"/>
      <c r="C108" s="173" t="s">
        <v>188</v>
      </c>
      <c r="D108" s="173" t="s">
        <v>117</v>
      </c>
      <c r="E108" s="174" t="s">
        <v>189</v>
      </c>
      <c r="F108" s="175" t="s">
        <v>190</v>
      </c>
      <c r="G108" s="176" t="s">
        <v>163</v>
      </c>
      <c r="H108" s="177">
        <v>482</v>
      </c>
      <c r="I108" s="178"/>
      <c r="J108" s="179">
        <f>ROUND(I108*H108,2)</f>
        <v>0</v>
      </c>
      <c r="K108" s="175" t="s">
        <v>121</v>
      </c>
      <c r="L108" s="39"/>
      <c r="M108" s="180" t="s">
        <v>19</v>
      </c>
      <c r="N108" s="181" t="s">
        <v>43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122</v>
      </c>
      <c r="AT108" s="184" t="s">
        <v>117</v>
      </c>
      <c r="AU108" s="184" t="s">
        <v>81</v>
      </c>
      <c r="AY108" s="17" t="s">
        <v>115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77</v>
      </c>
      <c r="BK108" s="185">
        <f>ROUND(I108*H108,2)</f>
        <v>0</v>
      </c>
      <c r="BL108" s="17" t="s">
        <v>122</v>
      </c>
      <c r="BM108" s="184" t="s">
        <v>191</v>
      </c>
    </row>
    <row r="109" spans="1:65" s="2" customFormat="1" ht="19.5">
      <c r="A109" s="34"/>
      <c r="B109" s="35"/>
      <c r="C109" s="36"/>
      <c r="D109" s="188" t="s">
        <v>174</v>
      </c>
      <c r="E109" s="36"/>
      <c r="F109" s="198" t="s">
        <v>192</v>
      </c>
      <c r="G109" s="36"/>
      <c r="H109" s="36"/>
      <c r="I109" s="199"/>
      <c r="J109" s="36"/>
      <c r="K109" s="36"/>
      <c r="L109" s="39"/>
      <c r="M109" s="200"/>
      <c r="N109" s="201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174</v>
      </c>
      <c r="AU109" s="17" t="s">
        <v>81</v>
      </c>
    </row>
    <row r="110" spans="1:65" s="2" customFormat="1" ht="36">
      <c r="A110" s="34"/>
      <c r="B110" s="35"/>
      <c r="C110" s="173" t="s">
        <v>193</v>
      </c>
      <c r="D110" s="173" t="s">
        <v>117</v>
      </c>
      <c r="E110" s="174" t="s">
        <v>194</v>
      </c>
      <c r="F110" s="175" t="s">
        <v>195</v>
      </c>
      <c r="G110" s="176" t="s">
        <v>163</v>
      </c>
      <c r="H110" s="177">
        <v>482</v>
      </c>
      <c r="I110" s="178"/>
      <c r="J110" s="179">
        <f>ROUND(I110*H110,2)</f>
        <v>0</v>
      </c>
      <c r="K110" s="175" t="s">
        <v>121</v>
      </c>
      <c r="L110" s="39"/>
      <c r="M110" s="180" t="s">
        <v>19</v>
      </c>
      <c r="N110" s="181" t="s">
        <v>43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122</v>
      </c>
      <c r="AT110" s="184" t="s">
        <v>117</v>
      </c>
      <c r="AU110" s="184" t="s">
        <v>81</v>
      </c>
      <c r="AY110" s="17" t="s">
        <v>115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77</v>
      </c>
      <c r="BK110" s="185">
        <f>ROUND(I110*H110,2)</f>
        <v>0</v>
      </c>
      <c r="BL110" s="17" t="s">
        <v>122</v>
      </c>
      <c r="BM110" s="184" t="s">
        <v>196</v>
      </c>
    </row>
    <row r="111" spans="1:65" s="2" customFormat="1" ht="19.5">
      <c r="A111" s="34"/>
      <c r="B111" s="35"/>
      <c r="C111" s="36"/>
      <c r="D111" s="188" t="s">
        <v>174</v>
      </c>
      <c r="E111" s="36"/>
      <c r="F111" s="198" t="s">
        <v>197</v>
      </c>
      <c r="G111" s="36"/>
      <c r="H111" s="36"/>
      <c r="I111" s="199"/>
      <c r="J111" s="36"/>
      <c r="K111" s="36"/>
      <c r="L111" s="39"/>
      <c r="M111" s="200"/>
      <c r="N111" s="201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174</v>
      </c>
      <c r="AU111" s="17" t="s">
        <v>81</v>
      </c>
    </row>
    <row r="112" spans="1:65" s="2" customFormat="1" ht="24">
      <c r="A112" s="34"/>
      <c r="B112" s="35"/>
      <c r="C112" s="173" t="s">
        <v>198</v>
      </c>
      <c r="D112" s="173" t="s">
        <v>117</v>
      </c>
      <c r="E112" s="174" t="s">
        <v>199</v>
      </c>
      <c r="F112" s="175" t="s">
        <v>200</v>
      </c>
      <c r="G112" s="176" t="s">
        <v>163</v>
      </c>
      <c r="H112" s="177">
        <v>482</v>
      </c>
      <c r="I112" s="178"/>
      <c r="J112" s="179">
        <f>ROUND(I112*H112,2)</f>
        <v>0</v>
      </c>
      <c r="K112" s="175" t="s">
        <v>121</v>
      </c>
      <c r="L112" s="39"/>
      <c r="M112" s="180" t="s">
        <v>19</v>
      </c>
      <c r="N112" s="181" t="s">
        <v>43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122</v>
      </c>
      <c r="AT112" s="184" t="s">
        <v>117</v>
      </c>
      <c r="AU112" s="184" t="s">
        <v>81</v>
      </c>
      <c r="AY112" s="17" t="s">
        <v>115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77</v>
      </c>
      <c r="BK112" s="185">
        <f>ROUND(I112*H112,2)</f>
        <v>0</v>
      </c>
      <c r="BL112" s="17" t="s">
        <v>122</v>
      </c>
      <c r="BM112" s="184" t="s">
        <v>201</v>
      </c>
    </row>
    <row r="113" spans="1:65" s="2" customFormat="1" ht="19.5">
      <c r="A113" s="34"/>
      <c r="B113" s="35"/>
      <c r="C113" s="36"/>
      <c r="D113" s="188" t="s">
        <v>174</v>
      </c>
      <c r="E113" s="36"/>
      <c r="F113" s="198" t="s">
        <v>202</v>
      </c>
      <c r="G113" s="36"/>
      <c r="H113" s="36"/>
      <c r="I113" s="199"/>
      <c r="J113" s="36"/>
      <c r="K113" s="36"/>
      <c r="L113" s="39"/>
      <c r="M113" s="200"/>
      <c r="N113" s="201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174</v>
      </c>
      <c r="AU113" s="17" t="s">
        <v>81</v>
      </c>
    </row>
    <row r="114" spans="1:65" s="2" customFormat="1" ht="24">
      <c r="A114" s="34"/>
      <c r="B114" s="35"/>
      <c r="C114" s="173" t="s">
        <v>203</v>
      </c>
      <c r="D114" s="173" t="s">
        <v>117</v>
      </c>
      <c r="E114" s="174" t="s">
        <v>204</v>
      </c>
      <c r="F114" s="175" t="s">
        <v>205</v>
      </c>
      <c r="G114" s="176" t="s">
        <v>163</v>
      </c>
      <c r="H114" s="177">
        <v>64.2</v>
      </c>
      <c r="I114" s="178"/>
      <c r="J114" s="179">
        <f>ROUND(I114*H114,2)</f>
        <v>0</v>
      </c>
      <c r="K114" s="175" t="s">
        <v>121</v>
      </c>
      <c r="L114" s="39"/>
      <c r="M114" s="180" t="s">
        <v>19</v>
      </c>
      <c r="N114" s="181" t="s">
        <v>43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122</v>
      </c>
      <c r="AT114" s="184" t="s">
        <v>117</v>
      </c>
      <c r="AU114" s="184" t="s">
        <v>81</v>
      </c>
      <c r="AY114" s="17" t="s">
        <v>115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77</v>
      </c>
      <c r="BK114" s="185">
        <f>ROUND(I114*H114,2)</f>
        <v>0</v>
      </c>
      <c r="BL114" s="17" t="s">
        <v>122</v>
      </c>
      <c r="BM114" s="184" t="s">
        <v>206</v>
      </c>
    </row>
    <row r="115" spans="1:65" s="2" customFormat="1" ht="19.5">
      <c r="A115" s="34"/>
      <c r="B115" s="35"/>
      <c r="C115" s="36"/>
      <c r="D115" s="188" t="s">
        <v>174</v>
      </c>
      <c r="E115" s="36"/>
      <c r="F115" s="198" t="s">
        <v>207</v>
      </c>
      <c r="G115" s="36"/>
      <c r="H115" s="36"/>
      <c r="I115" s="199"/>
      <c r="J115" s="36"/>
      <c r="K115" s="36"/>
      <c r="L115" s="39"/>
      <c r="M115" s="200"/>
      <c r="N115" s="201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174</v>
      </c>
      <c r="AU115" s="17" t="s">
        <v>81</v>
      </c>
    </row>
    <row r="116" spans="1:65" s="2" customFormat="1" ht="24">
      <c r="A116" s="34"/>
      <c r="B116" s="35"/>
      <c r="C116" s="173" t="s">
        <v>7</v>
      </c>
      <c r="D116" s="173" t="s">
        <v>117</v>
      </c>
      <c r="E116" s="174" t="s">
        <v>208</v>
      </c>
      <c r="F116" s="175" t="s">
        <v>209</v>
      </c>
      <c r="G116" s="176" t="s">
        <v>163</v>
      </c>
      <c r="H116" s="177">
        <v>964</v>
      </c>
      <c r="I116" s="178"/>
      <c r="J116" s="179">
        <f>ROUND(I116*H116,2)</f>
        <v>0</v>
      </c>
      <c r="K116" s="175" t="s">
        <v>121</v>
      </c>
      <c r="L116" s="39"/>
      <c r="M116" s="180" t="s">
        <v>19</v>
      </c>
      <c r="N116" s="181" t="s">
        <v>43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122</v>
      </c>
      <c r="AT116" s="184" t="s">
        <v>117</v>
      </c>
      <c r="AU116" s="184" t="s">
        <v>81</v>
      </c>
      <c r="AY116" s="17" t="s">
        <v>115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77</v>
      </c>
      <c r="BK116" s="185">
        <f>ROUND(I116*H116,2)</f>
        <v>0</v>
      </c>
      <c r="BL116" s="17" t="s">
        <v>122</v>
      </c>
      <c r="BM116" s="184" t="s">
        <v>210</v>
      </c>
    </row>
    <row r="117" spans="1:65" s="2" customFormat="1" ht="19.5">
      <c r="A117" s="34"/>
      <c r="B117" s="35"/>
      <c r="C117" s="36"/>
      <c r="D117" s="188" t="s">
        <v>174</v>
      </c>
      <c r="E117" s="36"/>
      <c r="F117" s="198" t="s">
        <v>211</v>
      </c>
      <c r="G117" s="36"/>
      <c r="H117" s="36"/>
      <c r="I117" s="199"/>
      <c r="J117" s="36"/>
      <c r="K117" s="36"/>
      <c r="L117" s="39"/>
      <c r="M117" s="200"/>
      <c r="N117" s="201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174</v>
      </c>
      <c r="AU117" s="17" t="s">
        <v>81</v>
      </c>
    </row>
    <row r="118" spans="1:65" s="13" customFormat="1" ht="11.25">
      <c r="B118" s="186"/>
      <c r="C118" s="187"/>
      <c r="D118" s="188" t="s">
        <v>124</v>
      </c>
      <c r="E118" s="189" t="s">
        <v>19</v>
      </c>
      <c r="F118" s="190" t="s">
        <v>212</v>
      </c>
      <c r="G118" s="187"/>
      <c r="H118" s="191">
        <v>964</v>
      </c>
      <c r="I118" s="192"/>
      <c r="J118" s="187"/>
      <c r="K118" s="187"/>
      <c r="L118" s="193"/>
      <c r="M118" s="194"/>
      <c r="N118" s="195"/>
      <c r="O118" s="195"/>
      <c r="P118" s="195"/>
      <c r="Q118" s="195"/>
      <c r="R118" s="195"/>
      <c r="S118" s="195"/>
      <c r="T118" s="196"/>
      <c r="AT118" s="197" t="s">
        <v>124</v>
      </c>
      <c r="AU118" s="197" t="s">
        <v>81</v>
      </c>
      <c r="AV118" s="13" t="s">
        <v>81</v>
      </c>
      <c r="AW118" s="13" t="s">
        <v>33</v>
      </c>
      <c r="AX118" s="13" t="s">
        <v>77</v>
      </c>
      <c r="AY118" s="197" t="s">
        <v>115</v>
      </c>
    </row>
    <row r="119" spans="1:65" s="2" customFormat="1" ht="24">
      <c r="A119" s="34"/>
      <c r="B119" s="35"/>
      <c r="C119" s="173" t="s">
        <v>213</v>
      </c>
      <c r="D119" s="173" t="s">
        <v>117</v>
      </c>
      <c r="E119" s="174" t="s">
        <v>214</v>
      </c>
      <c r="F119" s="175" t="s">
        <v>215</v>
      </c>
      <c r="G119" s="176" t="s">
        <v>120</v>
      </c>
      <c r="H119" s="177">
        <v>300</v>
      </c>
      <c r="I119" s="178"/>
      <c r="J119" s="179">
        <f>ROUND(I119*H119,2)</f>
        <v>0</v>
      </c>
      <c r="K119" s="175" t="s">
        <v>121</v>
      </c>
      <c r="L119" s="39"/>
      <c r="M119" s="180" t="s">
        <v>19</v>
      </c>
      <c r="N119" s="181" t="s">
        <v>43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122</v>
      </c>
      <c r="AT119" s="184" t="s">
        <v>117</v>
      </c>
      <c r="AU119" s="184" t="s">
        <v>81</v>
      </c>
      <c r="AY119" s="17" t="s">
        <v>115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77</v>
      </c>
      <c r="BK119" s="185">
        <f>ROUND(I119*H119,2)</f>
        <v>0</v>
      </c>
      <c r="BL119" s="17" t="s">
        <v>122</v>
      </c>
      <c r="BM119" s="184" t="s">
        <v>216</v>
      </c>
    </row>
    <row r="120" spans="1:65" s="2" customFormat="1" ht="16.5" customHeight="1">
      <c r="A120" s="34"/>
      <c r="B120" s="35"/>
      <c r="C120" s="202" t="s">
        <v>217</v>
      </c>
      <c r="D120" s="202" t="s">
        <v>218</v>
      </c>
      <c r="E120" s="203" t="s">
        <v>219</v>
      </c>
      <c r="F120" s="204" t="s">
        <v>220</v>
      </c>
      <c r="G120" s="205" t="s">
        <v>221</v>
      </c>
      <c r="H120" s="206">
        <v>6</v>
      </c>
      <c r="I120" s="207"/>
      <c r="J120" s="208">
        <f>ROUND(I120*H120,2)</f>
        <v>0</v>
      </c>
      <c r="K120" s="204" t="s">
        <v>121</v>
      </c>
      <c r="L120" s="209"/>
      <c r="M120" s="210" t="s">
        <v>19</v>
      </c>
      <c r="N120" s="211" t="s">
        <v>43</v>
      </c>
      <c r="O120" s="64"/>
      <c r="P120" s="182">
        <f>O120*H120</f>
        <v>0</v>
      </c>
      <c r="Q120" s="182">
        <v>1E-3</v>
      </c>
      <c r="R120" s="182">
        <f>Q120*H120</f>
        <v>6.0000000000000001E-3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148</v>
      </c>
      <c r="AT120" s="184" t="s">
        <v>218</v>
      </c>
      <c r="AU120" s="184" t="s">
        <v>81</v>
      </c>
      <c r="AY120" s="17" t="s">
        <v>115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77</v>
      </c>
      <c r="BK120" s="185">
        <f>ROUND(I120*H120,2)</f>
        <v>0</v>
      </c>
      <c r="BL120" s="17" t="s">
        <v>122</v>
      </c>
      <c r="BM120" s="184" t="s">
        <v>222</v>
      </c>
    </row>
    <row r="121" spans="1:65" s="13" customFormat="1" ht="11.25">
      <c r="B121" s="186"/>
      <c r="C121" s="187"/>
      <c r="D121" s="188" t="s">
        <v>124</v>
      </c>
      <c r="E121" s="187"/>
      <c r="F121" s="190" t="s">
        <v>223</v>
      </c>
      <c r="G121" s="187"/>
      <c r="H121" s="191">
        <v>6</v>
      </c>
      <c r="I121" s="192"/>
      <c r="J121" s="187"/>
      <c r="K121" s="187"/>
      <c r="L121" s="193"/>
      <c r="M121" s="194"/>
      <c r="N121" s="195"/>
      <c r="O121" s="195"/>
      <c r="P121" s="195"/>
      <c r="Q121" s="195"/>
      <c r="R121" s="195"/>
      <c r="S121" s="195"/>
      <c r="T121" s="196"/>
      <c r="AT121" s="197" t="s">
        <v>124</v>
      </c>
      <c r="AU121" s="197" t="s">
        <v>81</v>
      </c>
      <c r="AV121" s="13" t="s">
        <v>81</v>
      </c>
      <c r="AW121" s="13" t="s">
        <v>4</v>
      </c>
      <c r="AX121" s="13" t="s">
        <v>77</v>
      </c>
      <c r="AY121" s="197" t="s">
        <v>115</v>
      </c>
    </row>
    <row r="122" spans="1:65" s="2" customFormat="1" ht="24">
      <c r="A122" s="34"/>
      <c r="B122" s="35"/>
      <c r="C122" s="173" t="s">
        <v>224</v>
      </c>
      <c r="D122" s="173" t="s">
        <v>117</v>
      </c>
      <c r="E122" s="174" t="s">
        <v>225</v>
      </c>
      <c r="F122" s="175" t="s">
        <v>226</v>
      </c>
      <c r="G122" s="176" t="s">
        <v>120</v>
      </c>
      <c r="H122" s="177">
        <v>300</v>
      </c>
      <c r="I122" s="178"/>
      <c r="J122" s="179">
        <f>ROUND(I122*H122,2)</f>
        <v>0</v>
      </c>
      <c r="K122" s="175" t="s">
        <v>121</v>
      </c>
      <c r="L122" s="39"/>
      <c r="M122" s="180" t="s">
        <v>19</v>
      </c>
      <c r="N122" s="181" t="s">
        <v>43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122</v>
      </c>
      <c r="AT122" s="184" t="s">
        <v>117</v>
      </c>
      <c r="AU122" s="184" t="s">
        <v>81</v>
      </c>
      <c r="AY122" s="17" t="s">
        <v>115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77</v>
      </c>
      <c r="BK122" s="185">
        <f>ROUND(I122*H122,2)</f>
        <v>0</v>
      </c>
      <c r="BL122" s="17" t="s">
        <v>122</v>
      </c>
      <c r="BM122" s="184" t="s">
        <v>227</v>
      </c>
    </row>
    <row r="123" spans="1:65" s="2" customFormat="1" ht="19.5">
      <c r="A123" s="34"/>
      <c r="B123" s="35"/>
      <c r="C123" s="36"/>
      <c r="D123" s="188" t="s">
        <v>174</v>
      </c>
      <c r="E123" s="36"/>
      <c r="F123" s="198" t="s">
        <v>228</v>
      </c>
      <c r="G123" s="36"/>
      <c r="H123" s="36"/>
      <c r="I123" s="199"/>
      <c r="J123" s="36"/>
      <c r="K123" s="36"/>
      <c r="L123" s="39"/>
      <c r="M123" s="200"/>
      <c r="N123" s="201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174</v>
      </c>
      <c r="AU123" s="17" t="s">
        <v>81</v>
      </c>
    </row>
    <row r="124" spans="1:65" s="2" customFormat="1" ht="16.5" customHeight="1">
      <c r="A124" s="34"/>
      <c r="B124" s="35"/>
      <c r="C124" s="173" t="s">
        <v>229</v>
      </c>
      <c r="D124" s="173" t="s">
        <v>117</v>
      </c>
      <c r="E124" s="174" t="s">
        <v>230</v>
      </c>
      <c r="F124" s="175" t="s">
        <v>231</v>
      </c>
      <c r="G124" s="176" t="s">
        <v>120</v>
      </c>
      <c r="H124" s="177">
        <v>2550</v>
      </c>
      <c r="I124" s="178"/>
      <c r="J124" s="179">
        <f>ROUND(I124*H124,2)</f>
        <v>0</v>
      </c>
      <c r="K124" s="175" t="s">
        <v>19</v>
      </c>
      <c r="L124" s="39"/>
      <c r="M124" s="180" t="s">
        <v>19</v>
      </c>
      <c r="N124" s="181" t="s">
        <v>43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122</v>
      </c>
      <c r="AT124" s="184" t="s">
        <v>117</v>
      </c>
      <c r="AU124" s="184" t="s">
        <v>81</v>
      </c>
      <c r="AY124" s="17" t="s">
        <v>115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77</v>
      </c>
      <c r="BK124" s="185">
        <f>ROUND(I124*H124,2)</f>
        <v>0</v>
      </c>
      <c r="BL124" s="17" t="s">
        <v>122</v>
      </c>
      <c r="BM124" s="184" t="s">
        <v>232</v>
      </c>
    </row>
    <row r="125" spans="1:65" s="2" customFormat="1" ht="16.5" customHeight="1">
      <c r="A125" s="34"/>
      <c r="B125" s="35"/>
      <c r="C125" s="173" t="s">
        <v>233</v>
      </c>
      <c r="D125" s="173" t="s">
        <v>117</v>
      </c>
      <c r="E125" s="174" t="s">
        <v>234</v>
      </c>
      <c r="F125" s="175" t="s">
        <v>235</v>
      </c>
      <c r="G125" s="176" t="s">
        <v>236</v>
      </c>
      <c r="H125" s="177">
        <v>1</v>
      </c>
      <c r="I125" s="178"/>
      <c r="J125" s="179">
        <f>ROUND(I125*H125,2)</f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122</v>
      </c>
      <c r="AT125" s="184" t="s">
        <v>117</v>
      </c>
      <c r="AU125" s="184" t="s">
        <v>81</v>
      </c>
      <c r="AY125" s="17" t="s">
        <v>115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77</v>
      </c>
      <c r="BK125" s="185">
        <f>ROUND(I125*H125,2)</f>
        <v>0</v>
      </c>
      <c r="BL125" s="17" t="s">
        <v>122</v>
      </c>
      <c r="BM125" s="184" t="s">
        <v>237</v>
      </c>
    </row>
    <row r="126" spans="1:65" s="2" customFormat="1" ht="21.75" customHeight="1">
      <c r="A126" s="34"/>
      <c r="B126" s="35"/>
      <c r="C126" s="173" t="s">
        <v>238</v>
      </c>
      <c r="D126" s="173" t="s">
        <v>117</v>
      </c>
      <c r="E126" s="174" t="s">
        <v>239</v>
      </c>
      <c r="F126" s="175" t="s">
        <v>240</v>
      </c>
      <c r="G126" s="176" t="s">
        <v>241</v>
      </c>
      <c r="H126" s="177">
        <v>66</v>
      </c>
      <c r="I126" s="178"/>
      <c r="J126" s="179">
        <f>ROUND(I126*H126,2)</f>
        <v>0</v>
      </c>
      <c r="K126" s="175" t="s">
        <v>19</v>
      </c>
      <c r="L126" s="39"/>
      <c r="M126" s="180" t="s">
        <v>19</v>
      </c>
      <c r="N126" s="181" t="s">
        <v>43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122</v>
      </c>
      <c r="AT126" s="184" t="s">
        <v>117</v>
      </c>
      <c r="AU126" s="184" t="s">
        <v>81</v>
      </c>
      <c r="AY126" s="17" t="s">
        <v>115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77</v>
      </c>
      <c r="BK126" s="185">
        <f>ROUND(I126*H126,2)</f>
        <v>0</v>
      </c>
      <c r="BL126" s="17" t="s">
        <v>122</v>
      </c>
      <c r="BM126" s="184" t="s">
        <v>242</v>
      </c>
    </row>
    <row r="127" spans="1:65" s="13" customFormat="1" ht="11.25">
      <c r="B127" s="186"/>
      <c r="C127" s="187"/>
      <c r="D127" s="188" t="s">
        <v>124</v>
      </c>
      <c r="E127" s="189" t="s">
        <v>19</v>
      </c>
      <c r="F127" s="190" t="s">
        <v>243</v>
      </c>
      <c r="G127" s="187"/>
      <c r="H127" s="191">
        <v>48</v>
      </c>
      <c r="I127" s="192"/>
      <c r="J127" s="187"/>
      <c r="K127" s="187"/>
      <c r="L127" s="193"/>
      <c r="M127" s="194"/>
      <c r="N127" s="195"/>
      <c r="O127" s="195"/>
      <c r="P127" s="195"/>
      <c r="Q127" s="195"/>
      <c r="R127" s="195"/>
      <c r="S127" s="195"/>
      <c r="T127" s="196"/>
      <c r="AT127" s="197" t="s">
        <v>124</v>
      </c>
      <c r="AU127" s="197" t="s">
        <v>81</v>
      </c>
      <c r="AV127" s="13" t="s">
        <v>81</v>
      </c>
      <c r="AW127" s="13" t="s">
        <v>33</v>
      </c>
      <c r="AX127" s="13" t="s">
        <v>72</v>
      </c>
      <c r="AY127" s="197" t="s">
        <v>115</v>
      </c>
    </row>
    <row r="128" spans="1:65" s="13" customFormat="1" ht="11.25">
      <c r="B128" s="186"/>
      <c r="C128" s="187"/>
      <c r="D128" s="188" t="s">
        <v>124</v>
      </c>
      <c r="E128" s="189" t="s">
        <v>19</v>
      </c>
      <c r="F128" s="190" t="s">
        <v>244</v>
      </c>
      <c r="G128" s="187"/>
      <c r="H128" s="191">
        <v>13</v>
      </c>
      <c r="I128" s="192"/>
      <c r="J128" s="187"/>
      <c r="K128" s="187"/>
      <c r="L128" s="193"/>
      <c r="M128" s="194"/>
      <c r="N128" s="195"/>
      <c r="O128" s="195"/>
      <c r="P128" s="195"/>
      <c r="Q128" s="195"/>
      <c r="R128" s="195"/>
      <c r="S128" s="195"/>
      <c r="T128" s="196"/>
      <c r="AT128" s="197" t="s">
        <v>124</v>
      </c>
      <c r="AU128" s="197" t="s">
        <v>81</v>
      </c>
      <c r="AV128" s="13" t="s">
        <v>81</v>
      </c>
      <c r="AW128" s="13" t="s">
        <v>33</v>
      </c>
      <c r="AX128" s="13" t="s">
        <v>72</v>
      </c>
      <c r="AY128" s="197" t="s">
        <v>115</v>
      </c>
    </row>
    <row r="129" spans="1:65" s="13" customFormat="1" ht="11.25">
      <c r="B129" s="186"/>
      <c r="C129" s="187"/>
      <c r="D129" s="188" t="s">
        <v>124</v>
      </c>
      <c r="E129" s="189" t="s">
        <v>19</v>
      </c>
      <c r="F129" s="190" t="s">
        <v>245</v>
      </c>
      <c r="G129" s="187"/>
      <c r="H129" s="191">
        <v>1</v>
      </c>
      <c r="I129" s="192"/>
      <c r="J129" s="187"/>
      <c r="K129" s="187"/>
      <c r="L129" s="193"/>
      <c r="M129" s="194"/>
      <c r="N129" s="195"/>
      <c r="O129" s="195"/>
      <c r="P129" s="195"/>
      <c r="Q129" s="195"/>
      <c r="R129" s="195"/>
      <c r="S129" s="195"/>
      <c r="T129" s="196"/>
      <c r="AT129" s="197" t="s">
        <v>124</v>
      </c>
      <c r="AU129" s="197" t="s">
        <v>81</v>
      </c>
      <c r="AV129" s="13" t="s">
        <v>81</v>
      </c>
      <c r="AW129" s="13" t="s">
        <v>33</v>
      </c>
      <c r="AX129" s="13" t="s">
        <v>72</v>
      </c>
      <c r="AY129" s="197" t="s">
        <v>115</v>
      </c>
    </row>
    <row r="130" spans="1:65" s="13" customFormat="1" ht="11.25">
      <c r="B130" s="186"/>
      <c r="C130" s="187"/>
      <c r="D130" s="188" t="s">
        <v>124</v>
      </c>
      <c r="E130" s="189" t="s">
        <v>19</v>
      </c>
      <c r="F130" s="190" t="s">
        <v>246</v>
      </c>
      <c r="G130" s="187"/>
      <c r="H130" s="191">
        <v>4</v>
      </c>
      <c r="I130" s="192"/>
      <c r="J130" s="187"/>
      <c r="K130" s="187"/>
      <c r="L130" s="193"/>
      <c r="M130" s="194"/>
      <c r="N130" s="195"/>
      <c r="O130" s="195"/>
      <c r="P130" s="195"/>
      <c r="Q130" s="195"/>
      <c r="R130" s="195"/>
      <c r="S130" s="195"/>
      <c r="T130" s="196"/>
      <c r="AT130" s="197" t="s">
        <v>124</v>
      </c>
      <c r="AU130" s="197" t="s">
        <v>81</v>
      </c>
      <c r="AV130" s="13" t="s">
        <v>81</v>
      </c>
      <c r="AW130" s="13" t="s">
        <v>33</v>
      </c>
      <c r="AX130" s="13" t="s">
        <v>72</v>
      </c>
      <c r="AY130" s="197" t="s">
        <v>115</v>
      </c>
    </row>
    <row r="131" spans="1:65" s="14" customFormat="1" ht="11.25">
      <c r="B131" s="212"/>
      <c r="C131" s="213"/>
      <c r="D131" s="188" t="s">
        <v>124</v>
      </c>
      <c r="E131" s="214" t="s">
        <v>19</v>
      </c>
      <c r="F131" s="215" t="s">
        <v>247</v>
      </c>
      <c r="G131" s="213"/>
      <c r="H131" s="216">
        <v>66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124</v>
      </c>
      <c r="AU131" s="222" t="s">
        <v>81</v>
      </c>
      <c r="AV131" s="14" t="s">
        <v>122</v>
      </c>
      <c r="AW131" s="14" t="s">
        <v>33</v>
      </c>
      <c r="AX131" s="14" t="s">
        <v>77</v>
      </c>
      <c r="AY131" s="222" t="s">
        <v>115</v>
      </c>
    </row>
    <row r="132" spans="1:65" s="2" customFormat="1" ht="16.5" customHeight="1">
      <c r="A132" s="34"/>
      <c r="B132" s="35"/>
      <c r="C132" s="173" t="s">
        <v>248</v>
      </c>
      <c r="D132" s="173" t="s">
        <v>117</v>
      </c>
      <c r="E132" s="174" t="s">
        <v>249</v>
      </c>
      <c r="F132" s="175" t="s">
        <v>250</v>
      </c>
      <c r="G132" s="176" t="s">
        <v>120</v>
      </c>
      <c r="H132" s="177">
        <v>600</v>
      </c>
      <c r="I132" s="178"/>
      <c r="J132" s="179">
        <f>ROUND(I132*H132,2)</f>
        <v>0</v>
      </c>
      <c r="K132" s="175" t="s">
        <v>19</v>
      </c>
      <c r="L132" s="39"/>
      <c r="M132" s="180" t="s">
        <v>19</v>
      </c>
      <c r="N132" s="181" t="s">
        <v>43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122</v>
      </c>
      <c r="AT132" s="184" t="s">
        <v>117</v>
      </c>
      <c r="AU132" s="184" t="s">
        <v>81</v>
      </c>
      <c r="AY132" s="17" t="s">
        <v>115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77</v>
      </c>
      <c r="BK132" s="185">
        <f>ROUND(I132*H132,2)</f>
        <v>0</v>
      </c>
      <c r="BL132" s="17" t="s">
        <v>122</v>
      </c>
      <c r="BM132" s="184" t="s">
        <v>251</v>
      </c>
    </row>
    <row r="133" spans="1:65" s="2" customFormat="1" ht="16.5" customHeight="1">
      <c r="A133" s="34"/>
      <c r="B133" s="35"/>
      <c r="C133" s="173" t="s">
        <v>252</v>
      </c>
      <c r="D133" s="173" t="s">
        <v>117</v>
      </c>
      <c r="E133" s="174" t="s">
        <v>253</v>
      </c>
      <c r="F133" s="175" t="s">
        <v>254</v>
      </c>
      <c r="G133" s="176" t="s">
        <v>236</v>
      </c>
      <c r="H133" s="177">
        <v>1</v>
      </c>
      <c r="I133" s="178"/>
      <c r="J133" s="179">
        <f>ROUND(I133*H133,2)</f>
        <v>0</v>
      </c>
      <c r="K133" s="175" t="s">
        <v>19</v>
      </c>
      <c r="L133" s="39"/>
      <c r="M133" s="180" t="s">
        <v>19</v>
      </c>
      <c r="N133" s="181" t="s">
        <v>43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122</v>
      </c>
      <c r="AT133" s="184" t="s">
        <v>117</v>
      </c>
      <c r="AU133" s="184" t="s">
        <v>81</v>
      </c>
      <c r="AY133" s="17" t="s">
        <v>115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77</v>
      </c>
      <c r="BK133" s="185">
        <f>ROUND(I133*H133,2)</f>
        <v>0</v>
      </c>
      <c r="BL133" s="17" t="s">
        <v>122</v>
      </c>
      <c r="BM133" s="184" t="s">
        <v>255</v>
      </c>
    </row>
    <row r="134" spans="1:65" s="12" customFormat="1" ht="22.9" customHeight="1">
      <c r="B134" s="157"/>
      <c r="C134" s="158"/>
      <c r="D134" s="159" t="s">
        <v>71</v>
      </c>
      <c r="E134" s="171" t="s">
        <v>122</v>
      </c>
      <c r="F134" s="171" t="s">
        <v>256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SUM(P135:P137)</f>
        <v>0</v>
      </c>
      <c r="Q134" s="165"/>
      <c r="R134" s="166">
        <f>SUM(R135:R137)</f>
        <v>54.911999999999999</v>
      </c>
      <c r="S134" s="165"/>
      <c r="T134" s="167">
        <f>SUM(T135:T137)</f>
        <v>0</v>
      </c>
      <c r="AR134" s="168" t="s">
        <v>77</v>
      </c>
      <c r="AT134" s="169" t="s">
        <v>71</v>
      </c>
      <c r="AU134" s="169" t="s">
        <v>77</v>
      </c>
      <c r="AY134" s="168" t="s">
        <v>115</v>
      </c>
      <c r="BK134" s="170">
        <f>SUM(BK135:BK137)</f>
        <v>0</v>
      </c>
    </row>
    <row r="135" spans="1:65" s="2" customFormat="1" ht="24">
      <c r="A135" s="34"/>
      <c r="B135" s="35"/>
      <c r="C135" s="173" t="s">
        <v>257</v>
      </c>
      <c r="D135" s="173" t="s">
        <v>117</v>
      </c>
      <c r="E135" s="174" t="s">
        <v>258</v>
      </c>
      <c r="F135" s="175" t="s">
        <v>259</v>
      </c>
      <c r="G135" s="176" t="s">
        <v>163</v>
      </c>
      <c r="H135" s="177">
        <v>27.5</v>
      </c>
      <c r="I135" s="178"/>
      <c r="J135" s="179">
        <f>ROUND(I135*H135,2)</f>
        <v>0</v>
      </c>
      <c r="K135" s="175" t="s">
        <v>121</v>
      </c>
      <c r="L135" s="39"/>
      <c r="M135" s="180" t="s">
        <v>19</v>
      </c>
      <c r="N135" s="181" t="s">
        <v>43</v>
      </c>
      <c r="O135" s="64"/>
      <c r="P135" s="182">
        <f>O135*H135</f>
        <v>0</v>
      </c>
      <c r="Q135" s="182">
        <v>1.9967999999999999</v>
      </c>
      <c r="R135" s="182">
        <f>Q135*H135</f>
        <v>54.911999999999999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122</v>
      </c>
      <c r="AT135" s="184" t="s">
        <v>117</v>
      </c>
      <c r="AU135" s="184" t="s">
        <v>81</v>
      </c>
      <c r="AY135" s="17" t="s">
        <v>115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77</v>
      </c>
      <c r="BK135" s="185">
        <f>ROUND(I135*H135,2)</f>
        <v>0</v>
      </c>
      <c r="BL135" s="17" t="s">
        <v>122</v>
      </c>
      <c r="BM135" s="184" t="s">
        <v>260</v>
      </c>
    </row>
    <row r="136" spans="1:65" s="2" customFormat="1" ht="19.5">
      <c r="A136" s="34"/>
      <c r="B136" s="35"/>
      <c r="C136" s="36"/>
      <c r="D136" s="188" t="s">
        <v>174</v>
      </c>
      <c r="E136" s="36"/>
      <c r="F136" s="198" t="s">
        <v>261</v>
      </c>
      <c r="G136" s="36"/>
      <c r="H136" s="36"/>
      <c r="I136" s="199"/>
      <c r="J136" s="36"/>
      <c r="K136" s="36"/>
      <c r="L136" s="39"/>
      <c r="M136" s="200"/>
      <c r="N136" s="201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174</v>
      </c>
      <c r="AU136" s="17" t="s">
        <v>81</v>
      </c>
    </row>
    <row r="137" spans="1:65" s="13" customFormat="1" ht="11.25">
      <c r="B137" s="186"/>
      <c r="C137" s="187"/>
      <c r="D137" s="188" t="s">
        <v>124</v>
      </c>
      <c r="E137" s="189" t="s">
        <v>19</v>
      </c>
      <c r="F137" s="190" t="s">
        <v>262</v>
      </c>
      <c r="G137" s="187"/>
      <c r="H137" s="191">
        <v>27.5</v>
      </c>
      <c r="I137" s="192"/>
      <c r="J137" s="187"/>
      <c r="K137" s="187"/>
      <c r="L137" s="193"/>
      <c r="M137" s="194"/>
      <c r="N137" s="195"/>
      <c r="O137" s="195"/>
      <c r="P137" s="195"/>
      <c r="Q137" s="195"/>
      <c r="R137" s="195"/>
      <c r="S137" s="195"/>
      <c r="T137" s="196"/>
      <c r="AT137" s="197" t="s">
        <v>124</v>
      </c>
      <c r="AU137" s="197" t="s">
        <v>81</v>
      </c>
      <c r="AV137" s="13" t="s">
        <v>81</v>
      </c>
      <c r="AW137" s="13" t="s">
        <v>33</v>
      </c>
      <c r="AX137" s="13" t="s">
        <v>77</v>
      </c>
      <c r="AY137" s="197" t="s">
        <v>115</v>
      </c>
    </row>
    <row r="138" spans="1:65" s="12" customFormat="1" ht="22.9" customHeight="1">
      <c r="B138" s="157"/>
      <c r="C138" s="158"/>
      <c r="D138" s="159" t="s">
        <v>71</v>
      </c>
      <c r="E138" s="171" t="s">
        <v>136</v>
      </c>
      <c r="F138" s="171" t="s">
        <v>263</v>
      </c>
      <c r="G138" s="158"/>
      <c r="H138" s="158"/>
      <c r="I138" s="161"/>
      <c r="J138" s="172">
        <f>BK138</f>
        <v>0</v>
      </c>
      <c r="K138" s="158"/>
      <c r="L138" s="163"/>
      <c r="M138" s="164"/>
      <c r="N138" s="165"/>
      <c r="O138" s="165"/>
      <c r="P138" s="166">
        <f>SUM(P139:P140)</f>
        <v>0</v>
      </c>
      <c r="Q138" s="165"/>
      <c r="R138" s="166">
        <f>SUM(R139:R140)</f>
        <v>8.2397500000000008</v>
      </c>
      <c r="S138" s="165"/>
      <c r="T138" s="167">
        <f>SUM(T139:T140)</f>
        <v>0</v>
      </c>
      <c r="AR138" s="168" t="s">
        <v>77</v>
      </c>
      <c r="AT138" s="169" t="s">
        <v>71</v>
      </c>
      <c r="AU138" s="169" t="s">
        <v>77</v>
      </c>
      <c r="AY138" s="168" t="s">
        <v>115</v>
      </c>
      <c r="BK138" s="170">
        <f>SUM(BK139:BK140)</f>
        <v>0</v>
      </c>
    </row>
    <row r="139" spans="1:65" s="2" customFormat="1" ht="24">
      <c r="A139" s="34"/>
      <c r="B139" s="35"/>
      <c r="C139" s="173" t="s">
        <v>264</v>
      </c>
      <c r="D139" s="173" t="s">
        <v>117</v>
      </c>
      <c r="E139" s="174" t="s">
        <v>265</v>
      </c>
      <c r="F139" s="175" t="s">
        <v>266</v>
      </c>
      <c r="G139" s="176" t="s">
        <v>163</v>
      </c>
      <c r="H139" s="177">
        <v>5</v>
      </c>
      <c r="I139" s="178"/>
      <c r="J139" s="179">
        <f>ROUND(I139*H139,2)</f>
        <v>0</v>
      </c>
      <c r="K139" s="175" t="s">
        <v>121</v>
      </c>
      <c r="L139" s="39"/>
      <c r="M139" s="180" t="s">
        <v>19</v>
      </c>
      <c r="N139" s="181" t="s">
        <v>43</v>
      </c>
      <c r="O139" s="64"/>
      <c r="P139" s="182">
        <f>O139*H139</f>
        <v>0</v>
      </c>
      <c r="Q139" s="182">
        <v>1.48</v>
      </c>
      <c r="R139" s="182">
        <f>Q139*H139</f>
        <v>7.4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122</v>
      </c>
      <c r="AT139" s="184" t="s">
        <v>117</v>
      </c>
      <c r="AU139" s="184" t="s">
        <v>81</v>
      </c>
      <c r="AY139" s="17" t="s">
        <v>115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77</v>
      </c>
      <c r="BK139" s="185">
        <f>ROUND(I139*H139,2)</f>
        <v>0</v>
      </c>
      <c r="BL139" s="17" t="s">
        <v>122</v>
      </c>
      <c r="BM139" s="184" t="s">
        <v>267</v>
      </c>
    </row>
    <row r="140" spans="1:65" s="2" customFormat="1" ht="33" customHeight="1">
      <c r="A140" s="34"/>
      <c r="B140" s="35"/>
      <c r="C140" s="173" t="s">
        <v>268</v>
      </c>
      <c r="D140" s="173" t="s">
        <v>117</v>
      </c>
      <c r="E140" s="174" t="s">
        <v>269</v>
      </c>
      <c r="F140" s="175" t="s">
        <v>270</v>
      </c>
      <c r="G140" s="176" t="s">
        <v>120</v>
      </c>
      <c r="H140" s="177">
        <v>5</v>
      </c>
      <c r="I140" s="178"/>
      <c r="J140" s="179">
        <f>ROUND(I140*H140,2)</f>
        <v>0</v>
      </c>
      <c r="K140" s="175" t="s">
        <v>121</v>
      </c>
      <c r="L140" s="39"/>
      <c r="M140" s="180" t="s">
        <v>19</v>
      </c>
      <c r="N140" s="181" t="s">
        <v>43</v>
      </c>
      <c r="O140" s="64"/>
      <c r="P140" s="182">
        <f>O140*H140</f>
        <v>0</v>
      </c>
      <c r="Q140" s="182">
        <v>0.16794999999999999</v>
      </c>
      <c r="R140" s="182">
        <f>Q140*H140</f>
        <v>0.83975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122</v>
      </c>
      <c r="AT140" s="184" t="s">
        <v>117</v>
      </c>
      <c r="AU140" s="184" t="s">
        <v>81</v>
      </c>
      <c r="AY140" s="17" t="s">
        <v>115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77</v>
      </c>
      <c r="BK140" s="185">
        <f>ROUND(I140*H140,2)</f>
        <v>0</v>
      </c>
      <c r="BL140" s="17" t="s">
        <v>122</v>
      </c>
      <c r="BM140" s="184" t="s">
        <v>271</v>
      </c>
    </row>
    <row r="141" spans="1:65" s="12" customFormat="1" ht="22.9" customHeight="1">
      <c r="B141" s="157"/>
      <c r="C141" s="158"/>
      <c r="D141" s="159" t="s">
        <v>71</v>
      </c>
      <c r="E141" s="171" t="s">
        <v>152</v>
      </c>
      <c r="F141" s="171" t="s">
        <v>272</v>
      </c>
      <c r="G141" s="158"/>
      <c r="H141" s="158"/>
      <c r="I141" s="161"/>
      <c r="J141" s="172">
        <f>BK141</f>
        <v>0</v>
      </c>
      <c r="K141" s="158"/>
      <c r="L141" s="163"/>
      <c r="M141" s="164"/>
      <c r="N141" s="165"/>
      <c r="O141" s="165"/>
      <c r="P141" s="166">
        <f>SUM(P142:P143)</f>
        <v>0</v>
      </c>
      <c r="Q141" s="165"/>
      <c r="R141" s="166">
        <f>SUM(R142:R143)</f>
        <v>0</v>
      </c>
      <c r="S141" s="165"/>
      <c r="T141" s="167">
        <f>SUM(T142:T143)</f>
        <v>0</v>
      </c>
      <c r="AR141" s="168" t="s">
        <v>77</v>
      </c>
      <c r="AT141" s="169" t="s">
        <v>71</v>
      </c>
      <c r="AU141" s="169" t="s">
        <v>77</v>
      </c>
      <c r="AY141" s="168" t="s">
        <v>115</v>
      </c>
      <c r="BK141" s="170">
        <f>SUM(BK142:BK143)</f>
        <v>0</v>
      </c>
    </row>
    <row r="142" spans="1:65" s="2" customFormat="1" ht="16.5" customHeight="1">
      <c r="A142" s="34"/>
      <c r="B142" s="35"/>
      <c r="C142" s="173" t="s">
        <v>273</v>
      </c>
      <c r="D142" s="173" t="s">
        <v>117</v>
      </c>
      <c r="E142" s="174" t="s">
        <v>274</v>
      </c>
      <c r="F142" s="175" t="s">
        <v>275</v>
      </c>
      <c r="G142" s="176" t="s">
        <v>236</v>
      </c>
      <c r="H142" s="177">
        <v>1</v>
      </c>
      <c r="I142" s="178"/>
      <c r="J142" s="179">
        <f>ROUND(I142*H142,2)</f>
        <v>0</v>
      </c>
      <c r="K142" s="175" t="s">
        <v>19</v>
      </c>
      <c r="L142" s="39"/>
      <c r="M142" s="180" t="s">
        <v>19</v>
      </c>
      <c r="N142" s="181" t="s">
        <v>43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122</v>
      </c>
      <c r="AT142" s="184" t="s">
        <v>117</v>
      </c>
      <c r="AU142" s="184" t="s">
        <v>81</v>
      </c>
      <c r="AY142" s="17" t="s">
        <v>115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77</v>
      </c>
      <c r="BK142" s="185">
        <f>ROUND(I142*H142,2)</f>
        <v>0</v>
      </c>
      <c r="BL142" s="17" t="s">
        <v>122</v>
      </c>
      <c r="BM142" s="184" t="s">
        <v>276</v>
      </c>
    </row>
    <row r="143" spans="1:65" s="2" customFormat="1" ht="16.5" customHeight="1">
      <c r="A143" s="34"/>
      <c r="B143" s="35"/>
      <c r="C143" s="173" t="s">
        <v>277</v>
      </c>
      <c r="D143" s="173" t="s">
        <v>117</v>
      </c>
      <c r="E143" s="174" t="s">
        <v>278</v>
      </c>
      <c r="F143" s="175" t="s">
        <v>279</v>
      </c>
      <c r="G143" s="176" t="s">
        <v>236</v>
      </c>
      <c r="H143" s="177">
        <v>1</v>
      </c>
      <c r="I143" s="178"/>
      <c r="J143" s="179">
        <f>ROUND(I143*H143,2)</f>
        <v>0</v>
      </c>
      <c r="K143" s="175" t="s">
        <v>19</v>
      </c>
      <c r="L143" s="39"/>
      <c r="M143" s="180" t="s">
        <v>19</v>
      </c>
      <c r="N143" s="181" t="s">
        <v>43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122</v>
      </c>
      <c r="AT143" s="184" t="s">
        <v>117</v>
      </c>
      <c r="AU143" s="184" t="s">
        <v>81</v>
      </c>
      <c r="AY143" s="17" t="s">
        <v>115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77</v>
      </c>
      <c r="BK143" s="185">
        <f>ROUND(I143*H143,2)</f>
        <v>0</v>
      </c>
      <c r="BL143" s="17" t="s">
        <v>122</v>
      </c>
      <c r="BM143" s="184" t="s">
        <v>280</v>
      </c>
    </row>
    <row r="144" spans="1:65" s="12" customFormat="1" ht="22.9" customHeight="1">
      <c r="B144" s="157"/>
      <c r="C144" s="158"/>
      <c r="D144" s="159" t="s">
        <v>71</v>
      </c>
      <c r="E144" s="171" t="s">
        <v>281</v>
      </c>
      <c r="F144" s="171" t="s">
        <v>282</v>
      </c>
      <c r="G144" s="158"/>
      <c r="H144" s="158"/>
      <c r="I144" s="161"/>
      <c r="J144" s="172">
        <f>BK144</f>
        <v>0</v>
      </c>
      <c r="K144" s="158"/>
      <c r="L144" s="163"/>
      <c r="M144" s="164"/>
      <c r="N144" s="165"/>
      <c r="O144" s="165"/>
      <c r="P144" s="166">
        <f>P145</f>
        <v>0</v>
      </c>
      <c r="Q144" s="165"/>
      <c r="R144" s="166">
        <f>R145</f>
        <v>0</v>
      </c>
      <c r="S144" s="165"/>
      <c r="T144" s="167">
        <f>T145</f>
        <v>0</v>
      </c>
      <c r="AR144" s="168" t="s">
        <v>77</v>
      </c>
      <c r="AT144" s="169" t="s">
        <v>71</v>
      </c>
      <c r="AU144" s="169" t="s">
        <v>77</v>
      </c>
      <c r="AY144" s="168" t="s">
        <v>115</v>
      </c>
      <c r="BK144" s="170">
        <f>BK145</f>
        <v>0</v>
      </c>
    </row>
    <row r="145" spans="1:65" s="2" customFormat="1" ht="21.75" customHeight="1">
      <c r="A145" s="34"/>
      <c r="B145" s="35"/>
      <c r="C145" s="173" t="s">
        <v>283</v>
      </c>
      <c r="D145" s="173" t="s">
        <v>117</v>
      </c>
      <c r="E145" s="174" t="s">
        <v>284</v>
      </c>
      <c r="F145" s="175" t="s">
        <v>285</v>
      </c>
      <c r="G145" s="176" t="s">
        <v>286</v>
      </c>
      <c r="H145" s="177">
        <v>67.957999999999998</v>
      </c>
      <c r="I145" s="178"/>
      <c r="J145" s="179">
        <f>ROUND(I145*H145,2)</f>
        <v>0</v>
      </c>
      <c r="K145" s="175" t="s">
        <v>121</v>
      </c>
      <c r="L145" s="39"/>
      <c r="M145" s="223" t="s">
        <v>19</v>
      </c>
      <c r="N145" s="224" t="s">
        <v>43</v>
      </c>
      <c r="O145" s="225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122</v>
      </c>
      <c r="AT145" s="184" t="s">
        <v>117</v>
      </c>
      <c r="AU145" s="184" t="s">
        <v>81</v>
      </c>
      <c r="AY145" s="17" t="s">
        <v>115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77</v>
      </c>
      <c r="BK145" s="185">
        <f>ROUND(I145*H145,2)</f>
        <v>0</v>
      </c>
      <c r="BL145" s="17" t="s">
        <v>122</v>
      </c>
      <c r="BM145" s="184" t="s">
        <v>287</v>
      </c>
    </row>
    <row r="146" spans="1:65" s="2" customFormat="1" ht="6.95" customHeight="1">
      <c r="A146" s="34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14SGh1zP0WZQW13vA4pze6e5ojLKazdnQLFxC5zL1dIjTt2sKb2hNWeP8xmISfWZ7dwjSFBMD9JUB6AXR0pNkQ==" saltValue="BwpmFhQIcEsT+1cEVQWiMHKS37rGLtUVlNwOyRtUxsaOJgcXeOo5Nd+T202NFTO04FjHckTcjvyOKq7074PZMw==" spinCount="100000" sheet="1" objects="1" scenarios="1" formatColumns="0" formatRows="0" autoFilter="0"/>
  <autoFilter ref="C84:K14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83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87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Olšava, Záhorovice, km 32,000 – 32,850, odtěžení nánosů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88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288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20. 7. 2021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28</v>
      </c>
      <c r="F21" s="34"/>
      <c r="G21" s="34"/>
      <c r="H21" s="34"/>
      <c r="I21" s="105" t="s">
        <v>29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19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ROUND((SUM(BE84:BE128)),  2)</f>
        <v>0</v>
      </c>
      <c r="G33" s="34"/>
      <c r="H33" s="34"/>
      <c r="I33" s="118">
        <v>0.21</v>
      </c>
      <c r="J33" s="117">
        <f>ROUND(((SUM(BE84:BE128))*I33),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ROUND((SUM(BF84:BF128)),  2)</f>
        <v>0</v>
      </c>
      <c r="G34" s="34"/>
      <c r="H34" s="34"/>
      <c r="I34" s="118">
        <v>0.15</v>
      </c>
      <c r="J34" s="117">
        <f>ROUND(((SUM(BF84:BF128))*I34),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ROUND((SUM(BG84:BG128)),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ROUND((SUM(BH84:BH128)),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ROUND((SUM(BI84:BI128)),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90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Olšava, Záhorovice, km 32,000 – 32,850, odtěžení nánosů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88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2 - SO2 - Úsek ř. km 32,780-32,850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Záhorovice</v>
      </c>
      <c r="G52" s="36"/>
      <c r="H52" s="36"/>
      <c r="I52" s="29" t="s">
        <v>23</v>
      </c>
      <c r="J52" s="59" t="str">
        <f>IF(J12="","",J12)</f>
        <v>20. 7. 2021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32</v>
      </c>
      <c r="J54" s="32" t="str">
        <f>E21</f>
        <v>Povodí Moravy, s.p.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Martin Knotek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91</v>
      </c>
      <c r="D57" s="131"/>
      <c r="E57" s="131"/>
      <c r="F57" s="131"/>
      <c r="G57" s="131"/>
      <c r="H57" s="131"/>
      <c r="I57" s="131"/>
      <c r="J57" s="132" t="s">
        <v>92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93</v>
      </c>
    </row>
    <row r="60" spans="1:47" s="9" customFormat="1" ht="24.95" customHeight="1">
      <c r="B60" s="134"/>
      <c r="C60" s="135"/>
      <c r="D60" s="136" t="s">
        <v>94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95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97</v>
      </c>
      <c r="E62" s="143"/>
      <c r="F62" s="143"/>
      <c r="G62" s="143"/>
      <c r="H62" s="143"/>
      <c r="I62" s="143"/>
      <c r="J62" s="144">
        <f>J121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98</v>
      </c>
      <c r="E63" s="143"/>
      <c r="F63" s="143"/>
      <c r="G63" s="143"/>
      <c r="H63" s="143"/>
      <c r="I63" s="143"/>
      <c r="J63" s="144">
        <f>J124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99</v>
      </c>
      <c r="E64" s="143"/>
      <c r="F64" s="143"/>
      <c r="G64" s="143"/>
      <c r="H64" s="143"/>
      <c r="I64" s="143"/>
      <c r="J64" s="144">
        <f>J127</f>
        <v>0</v>
      </c>
      <c r="K64" s="141"/>
      <c r="L64" s="145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100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9" t="str">
        <f>E7</f>
        <v>Olšava, Záhorovice, km 32,000 – 32,850, odtěžení nánosů</v>
      </c>
      <c r="F74" s="360"/>
      <c r="G74" s="360"/>
      <c r="H74" s="36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88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31" t="str">
        <f>E9</f>
        <v>2 - SO2 - Úsek ř. km 32,780-32,850</v>
      </c>
      <c r="F76" s="361"/>
      <c r="G76" s="361"/>
      <c r="H76" s="361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>k.ú. Záhorovice</v>
      </c>
      <c r="G78" s="36"/>
      <c r="H78" s="36"/>
      <c r="I78" s="29" t="s">
        <v>23</v>
      </c>
      <c r="J78" s="59" t="str">
        <f>IF(J12="","",J12)</f>
        <v>20. 7. 2021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>Povodí Moravy, s.p.</v>
      </c>
      <c r="G80" s="36"/>
      <c r="H80" s="36"/>
      <c r="I80" s="29" t="s">
        <v>32</v>
      </c>
      <c r="J80" s="32" t="str">
        <f>E21</f>
        <v>Povodí Moravy, s.p.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30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>Ing. Martin Knotek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101</v>
      </c>
      <c r="D83" s="149" t="s">
        <v>57</v>
      </c>
      <c r="E83" s="149" t="s">
        <v>53</v>
      </c>
      <c r="F83" s="149" t="s">
        <v>54</v>
      </c>
      <c r="G83" s="149" t="s">
        <v>102</v>
      </c>
      <c r="H83" s="149" t="s">
        <v>103</v>
      </c>
      <c r="I83" s="149" t="s">
        <v>104</v>
      </c>
      <c r="J83" s="149" t="s">
        <v>92</v>
      </c>
      <c r="K83" s="150" t="s">
        <v>105</v>
      </c>
      <c r="L83" s="151"/>
      <c r="M83" s="68" t="s">
        <v>19</v>
      </c>
      <c r="N83" s="69" t="s">
        <v>42</v>
      </c>
      <c r="O83" s="69" t="s">
        <v>106</v>
      </c>
      <c r="P83" s="69" t="s">
        <v>107</v>
      </c>
      <c r="Q83" s="69" t="s">
        <v>108</v>
      </c>
      <c r="R83" s="69" t="s">
        <v>109</v>
      </c>
      <c r="S83" s="69" t="s">
        <v>110</v>
      </c>
      <c r="T83" s="70" t="s">
        <v>111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>
      <c r="A84" s="34"/>
      <c r="B84" s="35"/>
      <c r="C84" s="75" t="s">
        <v>112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4.9450499999999993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93</v>
      </c>
      <c r="BK84" s="156">
        <f>BK85</f>
        <v>0</v>
      </c>
    </row>
    <row r="85" spans="1:65" s="12" customFormat="1" ht="25.9" customHeight="1">
      <c r="B85" s="157"/>
      <c r="C85" s="158"/>
      <c r="D85" s="159" t="s">
        <v>71</v>
      </c>
      <c r="E85" s="160" t="s">
        <v>113</v>
      </c>
      <c r="F85" s="160" t="s">
        <v>114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P86+P121+P124+P127</f>
        <v>0</v>
      </c>
      <c r="Q85" s="165"/>
      <c r="R85" s="166">
        <f>R86+R121+R124+R127</f>
        <v>4.9450499999999993</v>
      </c>
      <c r="S85" s="165"/>
      <c r="T85" s="167">
        <f>T86+T121+T124+T127</f>
        <v>0</v>
      </c>
      <c r="AR85" s="168" t="s">
        <v>77</v>
      </c>
      <c r="AT85" s="169" t="s">
        <v>71</v>
      </c>
      <c r="AU85" s="169" t="s">
        <v>72</v>
      </c>
      <c r="AY85" s="168" t="s">
        <v>115</v>
      </c>
      <c r="BK85" s="170">
        <f>BK86+BK121+BK124+BK127</f>
        <v>0</v>
      </c>
    </row>
    <row r="86" spans="1:65" s="12" customFormat="1" ht="22.9" customHeight="1">
      <c r="B86" s="157"/>
      <c r="C86" s="158"/>
      <c r="D86" s="159" t="s">
        <v>71</v>
      </c>
      <c r="E86" s="171" t="s">
        <v>77</v>
      </c>
      <c r="F86" s="171" t="s">
        <v>116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SUM(P87:P120)</f>
        <v>0</v>
      </c>
      <c r="Q86" s="165"/>
      <c r="R86" s="166">
        <f>SUM(R87:R120)</f>
        <v>1.1999999999999999E-3</v>
      </c>
      <c r="S86" s="165"/>
      <c r="T86" s="167">
        <f>SUM(T87:T120)</f>
        <v>0</v>
      </c>
      <c r="AR86" s="168" t="s">
        <v>77</v>
      </c>
      <c r="AT86" s="169" t="s">
        <v>71</v>
      </c>
      <c r="AU86" s="169" t="s">
        <v>77</v>
      </c>
      <c r="AY86" s="168" t="s">
        <v>115</v>
      </c>
      <c r="BK86" s="170">
        <f>SUM(BK87:BK120)</f>
        <v>0</v>
      </c>
    </row>
    <row r="87" spans="1:65" s="2" customFormat="1" ht="21.75" customHeight="1">
      <c r="A87" s="34"/>
      <c r="B87" s="35"/>
      <c r="C87" s="173" t="s">
        <v>77</v>
      </c>
      <c r="D87" s="173" t="s">
        <v>117</v>
      </c>
      <c r="E87" s="174" t="s">
        <v>118</v>
      </c>
      <c r="F87" s="175" t="s">
        <v>119</v>
      </c>
      <c r="G87" s="176" t="s">
        <v>120</v>
      </c>
      <c r="H87" s="177">
        <v>500</v>
      </c>
      <c r="I87" s="178"/>
      <c r="J87" s="179">
        <f t="shared" ref="J87:J94" si="0">ROUND(I87*H87,2)</f>
        <v>0</v>
      </c>
      <c r="K87" s="175" t="s">
        <v>121</v>
      </c>
      <c r="L87" s="39"/>
      <c r="M87" s="180" t="s">
        <v>19</v>
      </c>
      <c r="N87" s="181" t="s">
        <v>43</v>
      </c>
      <c r="O87" s="64"/>
      <c r="P87" s="182">
        <f t="shared" ref="P87:P94" si="1">O87*H87</f>
        <v>0</v>
      </c>
      <c r="Q87" s="182">
        <v>0</v>
      </c>
      <c r="R87" s="182">
        <f t="shared" ref="R87:R94" si="2">Q87*H87</f>
        <v>0</v>
      </c>
      <c r="S87" s="182">
        <v>0</v>
      </c>
      <c r="T87" s="183">
        <f t="shared" ref="T87:T94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122</v>
      </c>
      <c r="AT87" s="184" t="s">
        <v>117</v>
      </c>
      <c r="AU87" s="184" t="s">
        <v>81</v>
      </c>
      <c r="AY87" s="17" t="s">
        <v>115</v>
      </c>
      <c r="BE87" s="185">
        <f t="shared" ref="BE87:BE94" si="4">IF(N87="základní",J87,0)</f>
        <v>0</v>
      </c>
      <c r="BF87" s="185">
        <f t="shared" ref="BF87:BF94" si="5">IF(N87="snížená",J87,0)</f>
        <v>0</v>
      </c>
      <c r="BG87" s="185">
        <f t="shared" ref="BG87:BG94" si="6">IF(N87="zákl. přenesená",J87,0)</f>
        <v>0</v>
      </c>
      <c r="BH87" s="185">
        <f t="shared" ref="BH87:BH94" si="7">IF(N87="sníž. přenesená",J87,0)</f>
        <v>0</v>
      </c>
      <c r="BI87" s="185">
        <f t="shared" ref="BI87:BI94" si="8">IF(N87="nulová",J87,0)</f>
        <v>0</v>
      </c>
      <c r="BJ87" s="17" t="s">
        <v>77</v>
      </c>
      <c r="BK87" s="185">
        <f t="shared" ref="BK87:BK94" si="9">ROUND(I87*H87,2)</f>
        <v>0</v>
      </c>
      <c r="BL87" s="17" t="s">
        <v>122</v>
      </c>
      <c r="BM87" s="184" t="s">
        <v>289</v>
      </c>
    </row>
    <row r="88" spans="1:65" s="2" customFormat="1" ht="24">
      <c r="A88" s="34"/>
      <c r="B88" s="35"/>
      <c r="C88" s="173" t="s">
        <v>81</v>
      </c>
      <c r="D88" s="173" t="s">
        <v>117</v>
      </c>
      <c r="E88" s="174" t="s">
        <v>126</v>
      </c>
      <c r="F88" s="175" t="s">
        <v>127</v>
      </c>
      <c r="G88" s="176" t="s">
        <v>120</v>
      </c>
      <c r="H88" s="177">
        <v>50</v>
      </c>
      <c r="I88" s="178"/>
      <c r="J88" s="179">
        <f t="shared" si="0"/>
        <v>0</v>
      </c>
      <c r="K88" s="175" t="s">
        <v>121</v>
      </c>
      <c r="L88" s="39"/>
      <c r="M88" s="180" t="s">
        <v>19</v>
      </c>
      <c r="N88" s="181" t="s">
        <v>43</v>
      </c>
      <c r="O88" s="64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122</v>
      </c>
      <c r="AT88" s="184" t="s">
        <v>117</v>
      </c>
      <c r="AU88" s="184" t="s">
        <v>81</v>
      </c>
      <c r="AY88" s="17" t="s">
        <v>115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77</v>
      </c>
      <c r="BK88" s="185">
        <f t="shared" si="9"/>
        <v>0</v>
      </c>
      <c r="BL88" s="17" t="s">
        <v>122</v>
      </c>
      <c r="BM88" s="184" t="s">
        <v>290</v>
      </c>
    </row>
    <row r="89" spans="1:65" s="2" customFormat="1" ht="21.75" customHeight="1">
      <c r="A89" s="34"/>
      <c r="B89" s="35"/>
      <c r="C89" s="173" t="s">
        <v>84</v>
      </c>
      <c r="D89" s="173" t="s">
        <v>117</v>
      </c>
      <c r="E89" s="174" t="s">
        <v>129</v>
      </c>
      <c r="F89" s="175" t="s">
        <v>130</v>
      </c>
      <c r="G89" s="176" t="s">
        <v>131</v>
      </c>
      <c r="H89" s="177">
        <v>1</v>
      </c>
      <c r="I89" s="178"/>
      <c r="J89" s="179">
        <f t="shared" si="0"/>
        <v>0</v>
      </c>
      <c r="K89" s="175" t="s">
        <v>121</v>
      </c>
      <c r="L89" s="39"/>
      <c r="M89" s="180" t="s">
        <v>19</v>
      </c>
      <c r="N89" s="181" t="s">
        <v>43</v>
      </c>
      <c r="O89" s="64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122</v>
      </c>
      <c r="AT89" s="184" t="s">
        <v>117</v>
      </c>
      <c r="AU89" s="184" t="s">
        <v>81</v>
      </c>
      <c r="AY89" s="17" t="s">
        <v>115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77</v>
      </c>
      <c r="BK89" s="185">
        <f t="shared" si="9"/>
        <v>0</v>
      </c>
      <c r="BL89" s="17" t="s">
        <v>122</v>
      </c>
      <c r="BM89" s="184" t="s">
        <v>291</v>
      </c>
    </row>
    <row r="90" spans="1:65" s="2" customFormat="1" ht="21.75" customHeight="1">
      <c r="A90" s="34"/>
      <c r="B90" s="35"/>
      <c r="C90" s="173" t="s">
        <v>122</v>
      </c>
      <c r="D90" s="173" t="s">
        <v>117</v>
      </c>
      <c r="E90" s="174" t="s">
        <v>133</v>
      </c>
      <c r="F90" s="175" t="s">
        <v>134</v>
      </c>
      <c r="G90" s="176" t="s">
        <v>131</v>
      </c>
      <c r="H90" s="177">
        <v>1</v>
      </c>
      <c r="I90" s="178"/>
      <c r="J90" s="179">
        <f t="shared" si="0"/>
        <v>0</v>
      </c>
      <c r="K90" s="175" t="s">
        <v>121</v>
      </c>
      <c r="L90" s="39"/>
      <c r="M90" s="180" t="s">
        <v>19</v>
      </c>
      <c r="N90" s="181" t="s">
        <v>43</v>
      </c>
      <c r="O90" s="64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122</v>
      </c>
      <c r="AT90" s="184" t="s">
        <v>117</v>
      </c>
      <c r="AU90" s="184" t="s">
        <v>81</v>
      </c>
      <c r="AY90" s="17" t="s">
        <v>115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77</v>
      </c>
      <c r="BK90" s="185">
        <f t="shared" si="9"/>
        <v>0</v>
      </c>
      <c r="BL90" s="17" t="s">
        <v>122</v>
      </c>
      <c r="BM90" s="184" t="s">
        <v>292</v>
      </c>
    </row>
    <row r="91" spans="1:65" s="2" customFormat="1" ht="24">
      <c r="A91" s="34"/>
      <c r="B91" s="35"/>
      <c r="C91" s="173" t="s">
        <v>136</v>
      </c>
      <c r="D91" s="173" t="s">
        <v>117</v>
      </c>
      <c r="E91" s="174" t="s">
        <v>145</v>
      </c>
      <c r="F91" s="175" t="s">
        <v>146</v>
      </c>
      <c r="G91" s="176" t="s">
        <v>131</v>
      </c>
      <c r="H91" s="177">
        <v>1</v>
      </c>
      <c r="I91" s="178"/>
      <c r="J91" s="179">
        <f t="shared" si="0"/>
        <v>0</v>
      </c>
      <c r="K91" s="175" t="s">
        <v>121</v>
      </c>
      <c r="L91" s="39"/>
      <c r="M91" s="180" t="s">
        <v>19</v>
      </c>
      <c r="N91" s="181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122</v>
      </c>
      <c r="AT91" s="184" t="s">
        <v>117</v>
      </c>
      <c r="AU91" s="184" t="s">
        <v>81</v>
      </c>
      <c r="AY91" s="17" t="s">
        <v>115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77</v>
      </c>
      <c r="BK91" s="185">
        <f t="shared" si="9"/>
        <v>0</v>
      </c>
      <c r="BL91" s="17" t="s">
        <v>122</v>
      </c>
      <c r="BM91" s="184" t="s">
        <v>293</v>
      </c>
    </row>
    <row r="92" spans="1:65" s="2" customFormat="1" ht="24">
      <c r="A92" s="34"/>
      <c r="B92" s="35"/>
      <c r="C92" s="173" t="s">
        <v>140</v>
      </c>
      <c r="D92" s="173" t="s">
        <v>117</v>
      </c>
      <c r="E92" s="174" t="s">
        <v>149</v>
      </c>
      <c r="F92" s="175" t="s">
        <v>150</v>
      </c>
      <c r="G92" s="176" t="s">
        <v>131</v>
      </c>
      <c r="H92" s="177">
        <v>1</v>
      </c>
      <c r="I92" s="178"/>
      <c r="J92" s="179">
        <f t="shared" si="0"/>
        <v>0</v>
      </c>
      <c r="K92" s="175" t="s">
        <v>121</v>
      </c>
      <c r="L92" s="39"/>
      <c r="M92" s="180" t="s">
        <v>19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122</v>
      </c>
      <c r="AT92" s="184" t="s">
        <v>117</v>
      </c>
      <c r="AU92" s="184" t="s">
        <v>81</v>
      </c>
      <c r="AY92" s="17" t="s">
        <v>115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77</v>
      </c>
      <c r="BK92" s="185">
        <f t="shared" si="9"/>
        <v>0</v>
      </c>
      <c r="BL92" s="17" t="s">
        <v>122</v>
      </c>
      <c r="BM92" s="184" t="s">
        <v>294</v>
      </c>
    </row>
    <row r="93" spans="1:65" s="2" customFormat="1" ht="16.5" customHeight="1">
      <c r="A93" s="34"/>
      <c r="B93" s="35"/>
      <c r="C93" s="173" t="s">
        <v>144</v>
      </c>
      <c r="D93" s="173" t="s">
        <v>117</v>
      </c>
      <c r="E93" s="174" t="s">
        <v>157</v>
      </c>
      <c r="F93" s="175" t="s">
        <v>158</v>
      </c>
      <c r="G93" s="176" t="s">
        <v>120</v>
      </c>
      <c r="H93" s="177">
        <v>50</v>
      </c>
      <c r="I93" s="178"/>
      <c r="J93" s="179">
        <f t="shared" si="0"/>
        <v>0</v>
      </c>
      <c r="K93" s="175" t="s">
        <v>121</v>
      </c>
      <c r="L93" s="39"/>
      <c r="M93" s="180" t="s">
        <v>19</v>
      </c>
      <c r="N93" s="181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122</v>
      </c>
      <c r="AT93" s="184" t="s">
        <v>117</v>
      </c>
      <c r="AU93" s="184" t="s">
        <v>81</v>
      </c>
      <c r="AY93" s="17" t="s">
        <v>115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77</v>
      </c>
      <c r="BK93" s="185">
        <f t="shared" si="9"/>
        <v>0</v>
      </c>
      <c r="BL93" s="17" t="s">
        <v>122</v>
      </c>
      <c r="BM93" s="184" t="s">
        <v>295</v>
      </c>
    </row>
    <row r="94" spans="1:65" s="2" customFormat="1" ht="16.5" customHeight="1">
      <c r="A94" s="34"/>
      <c r="B94" s="35"/>
      <c r="C94" s="173" t="s">
        <v>148</v>
      </c>
      <c r="D94" s="173" t="s">
        <v>117</v>
      </c>
      <c r="E94" s="174" t="s">
        <v>296</v>
      </c>
      <c r="F94" s="175" t="s">
        <v>297</v>
      </c>
      <c r="G94" s="176" t="s">
        <v>163</v>
      </c>
      <c r="H94" s="177">
        <v>85.8</v>
      </c>
      <c r="I94" s="178"/>
      <c r="J94" s="179">
        <f t="shared" si="0"/>
        <v>0</v>
      </c>
      <c r="K94" s="175" t="s">
        <v>121</v>
      </c>
      <c r="L94" s="39"/>
      <c r="M94" s="180" t="s">
        <v>19</v>
      </c>
      <c r="N94" s="181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122</v>
      </c>
      <c r="AT94" s="184" t="s">
        <v>117</v>
      </c>
      <c r="AU94" s="184" t="s">
        <v>81</v>
      </c>
      <c r="AY94" s="17" t="s">
        <v>115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77</v>
      </c>
      <c r="BK94" s="185">
        <f t="shared" si="9"/>
        <v>0</v>
      </c>
      <c r="BL94" s="17" t="s">
        <v>122</v>
      </c>
      <c r="BM94" s="184" t="s">
        <v>298</v>
      </c>
    </row>
    <row r="95" spans="1:65" s="2" customFormat="1" ht="19.5">
      <c r="A95" s="34"/>
      <c r="B95" s="35"/>
      <c r="C95" s="36"/>
      <c r="D95" s="188" t="s">
        <v>174</v>
      </c>
      <c r="E95" s="36"/>
      <c r="F95" s="198" t="s">
        <v>175</v>
      </c>
      <c r="G95" s="36"/>
      <c r="H95" s="36"/>
      <c r="I95" s="199"/>
      <c r="J95" s="36"/>
      <c r="K95" s="36"/>
      <c r="L95" s="39"/>
      <c r="M95" s="200"/>
      <c r="N95" s="20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174</v>
      </c>
      <c r="AU95" s="17" t="s">
        <v>81</v>
      </c>
    </row>
    <row r="96" spans="1:65" s="2" customFormat="1" ht="24">
      <c r="A96" s="34"/>
      <c r="B96" s="35"/>
      <c r="C96" s="173" t="s">
        <v>152</v>
      </c>
      <c r="D96" s="173" t="s">
        <v>117</v>
      </c>
      <c r="E96" s="174" t="s">
        <v>177</v>
      </c>
      <c r="F96" s="175" t="s">
        <v>178</v>
      </c>
      <c r="G96" s="176" t="s">
        <v>163</v>
      </c>
      <c r="H96" s="177">
        <v>85.8</v>
      </c>
      <c r="I96" s="178"/>
      <c r="J96" s="179">
        <f>ROUND(I96*H96,2)</f>
        <v>0</v>
      </c>
      <c r="K96" s="175" t="s">
        <v>121</v>
      </c>
      <c r="L96" s="39"/>
      <c r="M96" s="180" t="s">
        <v>19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122</v>
      </c>
      <c r="AT96" s="184" t="s">
        <v>117</v>
      </c>
      <c r="AU96" s="184" t="s">
        <v>81</v>
      </c>
      <c r="AY96" s="17" t="s">
        <v>115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77</v>
      </c>
      <c r="BK96" s="185">
        <f>ROUND(I96*H96,2)</f>
        <v>0</v>
      </c>
      <c r="BL96" s="17" t="s">
        <v>122</v>
      </c>
      <c r="BM96" s="184" t="s">
        <v>299</v>
      </c>
    </row>
    <row r="97" spans="1:65" s="2" customFormat="1" ht="36">
      <c r="A97" s="34"/>
      <c r="B97" s="35"/>
      <c r="C97" s="173" t="s">
        <v>252</v>
      </c>
      <c r="D97" s="173" t="s">
        <v>117</v>
      </c>
      <c r="E97" s="174" t="s">
        <v>300</v>
      </c>
      <c r="F97" s="175" t="s">
        <v>301</v>
      </c>
      <c r="G97" s="176" t="s">
        <v>163</v>
      </c>
      <c r="H97" s="177">
        <v>77.400000000000006</v>
      </c>
      <c r="I97" s="178"/>
      <c r="J97" s="179">
        <f>ROUND(I97*H97,2)</f>
        <v>0</v>
      </c>
      <c r="K97" s="175" t="s">
        <v>121</v>
      </c>
      <c r="L97" s="39"/>
      <c r="M97" s="180" t="s">
        <v>19</v>
      </c>
      <c r="N97" s="181" t="s">
        <v>43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122</v>
      </c>
      <c r="AT97" s="184" t="s">
        <v>117</v>
      </c>
      <c r="AU97" s="184" t="s">
        <v>81</v>
      </c>
      <c r="AY97" s="17" t="s">
        <v>115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77</v>
      </c>
      <c r="BK97" s="185">
        <f>ROUND(I97*H97,2)</f>
        <v>0</v>
      </c>
      <c r="BL97" s="17" t="s">
        <v>122</v>
      </c>
      <c r="BM97" s="184" t="s">
        <v>302</v>
      </c>
    </row>
    <row r="98" spans="1:65" s="2" customFormat="1" ht="24">
      <c r="A98" s="34"/>
      <c r="B98" s="35"/>
      <c r="C98" s="173" t="s">
        <v>156</v>
      </c>
      <c r="D98" s="173" t="s">
        <v>117</v>
      </c>
      <c r="E98" s="174" t="s">
        <v>180</v>
      </c>
      <c r="F98" s="175" t="s">
        <v>181</v>
      </c>
      <c r="G98" s="176" t="s">
        <v>163</v>
      </c>
      <c r="H98" s="177">
        <v>77.400000000000006</v>
      </c>
      <c r="I98" s="178"/>
      <c r="J98" s="179">
        <f>ROUND(I98*H98,2)</f>
        <v>0</v>
      </c>
      <c r="K98" s="175" t="s">
        <v>121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122</v>
      </c>
      <c r="AT98" s="184" t="s">
        <v>117</v>
      </c>
      <c r="AU98" s="184" t="s">
        <v>81</v>
      </c>
      <c r="AY98" s="17" t="s">
        <v>115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77</v>
      </c>
      <c r="BK98" s="185">
        <f>ROUND(I98*H98,2)</f>
        <v>0</v>
      </c>
      <c r="BL98" s="17" t="s">
        <v>122</v>
      </c>
      <c r="BM98" s="184" t="s">
        <v>303</v>
      </c>
    </row>
    <row r="99" spans="1:65" s="2" customFormat="1" ht="19.5">
      <c r="A99" s="34"/>
      <c r="B99" s="35"/>
      <c r="C99" s="36"/>
      <c r="D99" s="188" t="s">
        <v>174</v>
      </c>
      <c r="E99" s="36"/>
      <c r="F99" s="198" t="s">
        <v>183</v>
      </c>
      <c r="G99" s="36"/>
      <c r="H99" s="36"/>
      <c r="I99" s="199"/>
      <c r="J99" s="36"/>
      <c r="K99" s="36"/>
      <c r="L99" s="39"/>
      <c r="M99" s="200"/>
      <c r="N99" s="201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174</v>
      </c>
      <c r="AU99" s="17" t="s">
        <v>81</v>
      </c>
    </row>
    <row r="100" spans="1:65" s="2" customFormat="1" ht="36">
      <c r="A100" s="34"/>
      <c r="B100" s="35"/>
      <c r="C100" s="173" t="s">
        <v>160</v>
      </c>
      <c r="D100" s="173" t="s">
        <v>117</v>
      </c>
      <c r="E100" s="174" t="s">
        <v>189</v>
      </c>
      <c r="F100" s="175" t="s">
        <v>190</v>
      </c>
      <c r="G100" s="176" t="s">
        <v>163</v>
      </c>
      <c r="H100" s="177">
        <v>77.400000000000006</v>
      </c>
      <c r="I100" s="178"/>
      <c r="J100" s="179">
        <f>ROUND(I100*H100,2)</f>
        <v>0</v>
      </c>
      <c r="K100" s="175" t="s">
        <v>121</v>
      </c>
      <c r="L100" s="39"/>
      <c r="M100" s="180" t="s">
        <v>19</v>
      </c>
      <c r="N100" s="181" t="s">
        <v>43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122</v>
      </c>
      <c r="AT100" s="184" t="s">
        <v>117</v>
      </c>
      <c r="AU100" s="184" t="s">
        <v>81</v>
      </c>
      <c r="AY100" s="17" t="s">
        <v>115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77</v>
      </c>
      <c r="BK100" s="185">
        <f>ROUND(I100*H100,2)</f>
        <v>0</v>
      </c>
      <c r="BL100" s="17" t="s">
        <v>122</v>
      </c>
      <c r="BM100" s="184" t="s">
        <v>304</v>
      </c>
    </row>
    <row r="101" spans="1:65" s="2" customFormat="1" ht="19.5">
      <c r="A101" s="34"/>
      <c r="B101" s="35"/>
      <c r="C101" s="36"/>
      <c r="D101" s="188" t="s">
        <v>174</v>
      </c>
      <c r="E101" s="36"/>
      <c r="F101" s="198" t="s">
        <v>192</v>
      </c>
      <c r="G101" s="36"/>
      <c r="H101" s="36"/>
      <c r="I101" s="199"/>
      <c r="J101" s="36"/>
      <c r="K101" s="36"/>
      <c r="L101" s="39"/>
      <c r="M101" s="200"/>
      <c r="N101" s="20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174</v>
      </c>
      <c r="AU101" s="17" t="s">
        <v>81</v>
      </c>
    </row>
    <row r="102" spans="1:65" s="2" customFormat="1" ht="36">
      <c r="A102" s="34"/>
      <c r="B102" s="35"/>
      <c r="C102" s="173" t="s">
        <v>166</v>
      </c>
      <c r="D102" s="173" t="s">
        <v>117</v>
      </c>
      <c r="E102" s="174" t="s">
        <v>305</v>
      </c>
      <c r="F102" s="175" t="s">
        <v>306</v>
      </c>
      <c r="G102" s="176" t="s">
        <v>163</v>
      </c>
      <c r="H102" s="177">
        <v>77.400000000000006</v>
      </c>
      <c r="I102" s="178"/>
      <c r="J102" s="179">
        <f>ROUND(I102*H102,2)</f>
        <v>0</v>
      </c>
      <c r="K102" s="175" t="s">
        <v>121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122</v>
      </c>
      <c r="AT102" s="184" t="s">
        <v>117</v>
      </c>
      <c r="AU102" s="184" t="s">
        <v>81</v>
      </c>
      <c r="AY102" s="17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77</v>
      </c>
      <c r="BK102" s="185">
        <f>ROUND(I102*H102,2)</f>
        <v>0</v>
      </c>
      <c r="BL102" s="17" t="s">
        <v>122</v>
      </c>
      <c r="BM102" s="184" t="s">
        <v>307</v>
      </c>
    </row>
    <row r="103" spans="1:65" s="2" customFormat="1" ht="19.5">
      <c r="A103" s="34"/>
      <c r="B103" s="35"/>
      <c r="C103" s="36"/>
      <c r="D103" s="188" t="s">
        <v>174</v>
      </c>
      <c r="E103" s="36"/>
      <c r="F103" s="198" t="s">
        <v>197</v>
      </c>
      <c r="G103" s="36"/>
      <c r="H103" s="36"/>
      <c r="I103" s="199"/>
      <c r="J103" s="36"/>
      <c r="K103" s="36"/>
      <c r="L103" s="39"/>
      <c r="M103" s="200"/>
      <c r="N103" s="201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174</v>
      </c>
      <c r="AU103" s="17" t="s">
        <v>81</v>
      </c>
    </row>
    <row r="104" spans="1:65" s="2" customFormat="1" ht="24">
      <c r="A104" s="34"/>
      <c r="B104" s="35"/>
      <c r="C104" s="173" t="s">
        <v>170</v>
      </c>
      <c r="D104" s="173" t="s">
        <v>117</v>
      </c>
      <c r="E104" s="174" t="s">
        <v>308</v>
      </c>
      <c r="F104" s="175" t="s">
        <v>309</v>
      </c>
      <c r="G104" s="176" t="s">
        <v>163</v>
      </c>
      <c r="H104" s="177">
        <v>154.80000000000001</v>
      </c>
      <c r="I104" s="178"/>
      <c r="J104" s="179">
        <f>ROUND(I104*H104,2)</f>
        <v>0</v>
      </c>
      <c r="K104" s="175" t="s">
        <v>121</v>
      </c>
      <c r="L104" s="39"/>
      <c r="M104" s="180" t="s">
        <v>19</v>
      </c>
      <c r="N104" s="181" t="s">
        <v>43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122</v>
      </c>
      <c r="AT104" s="184" t="s">
        <v>117</v>
      </c>
      <c r="AU104" s="184" t="s">
        <v>81</v>
      </c>
      <c r="AY104" s="17" t="s">
        <v>115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77</v>
      </c>
      <c r="BK104" s="185">
        <f>ROUND(I104*H104,2)</f>
        <v>0</v>
      </c>
      <c r="BL104" s="17" t="s">
        <v>122</v>
      </c>
      <c r="BM104" s="184" t="s">
        <v>310</v>
      </c>
    </row>
    <row r="105" spans="1:65" s="2" customFormat="1" ht="19.5">
      <c r="A105" s="34"/>
      <c r="B105" s="35"/>
      <c r="C105" s="36"/>
      <c r="D105" s="188" t="s">
        <v>174</v>
      </c>
      <c r="E105" s="36"/>
      <c r="F105" s="198" t="s">
        <v>202</v>
      </c>
      <c r="G105" s="36"/>
      <c r="H105" s="36"/>
      <c r="I105" s="199"/>
      <c r="J105" s="36"/>
      <c r="K105" s="36"/>
      <c r="L105" s="39"/>
      <c r="M105" s="200"/>
      <c r="N105" s="201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174</v>
      </c>
      <c r="AU105" s="17" t="s">
        <v>81</v>
      </c>
    </row>
    <row r="106" spans="1:65" s="13" customFormat="1" ht="11.25">
      <c r="B106" s="186"/>
      <c r="C106" s="187"/>
      <c r="D106" s="188" t="s">
        <v>124</v>
      </c>
      <c r="E106" s="189" t="s">
        <v>19</v>
      </c>
      <c r="F106" s="190" t="s">
        <v>311</v>
      </c>
      <c r="G106" s="187"/>
      <c r="H106" s="191">
        <v>154.80000000000001</v>
      </c>
      <c r="I106" s="192"/>
      <c r="J106" s="187"/>
      <c r="K106" s="187"/>
      <c r="L106" s="193"/>
      <c r="M106" s="194"/>
      <c r="N106" s="195"/>
      <c r="O106" s="195"/>
      <c r="P106" s="195"/>
      <c r="Q106" s="195"/>
      <c r="R106" s="195"/>
      <c r="S106" s="195"/>
      <c r="T106" s="196"/>
      <c r="AT106" s="197" t="s">
        <v>124</v>
      </c>
      <c r="AU106" s="197" t="s">
        <v>81</v>
      </c>
      <c r="AV106" s="13" t="s">
        <v>81</v>
      </c>
      <c r="AW106" s="13" t="s">
        <v>33</v>
      </c>
      <c r="AX106" s="13" t="s">
        <v>77</v>
      </c>
      <c r="AY106" s="197" t="s">
        <v>115</v>
      </c>
    </row>
    <row r="107" spans="1:65" s="2" customFormat="1" ht="24">
      <c r="A107" s="34"/>
      <c r="B107" s="35"/>
      <c r="C107" s="173" t="s">
        <v>176</v>
      </c>
      <c r="D107" s="173" t="s">
        <v>117</v>
      </c>
      <c r="E107" s="174" t="s">
        <v>204</v>
      </c>
      <c r="F107" s="175" t="s">
        <v>205</v>
      </c>
      <c r="G107" s="176" t="s">
        <v>163</v>
      </c>
      <c r="H107" s="177">
        <v>8.4</v>
      </c>
      <c r="I107" s="178"/>
      <c r="J107" s="179">
        <f>ROUND(I107*H107,2)</f>
        <v>0</v>
      </c>
      <c r="K107" s="175" t="s">
        <v>121</v>
      </c>
      <c r="L107" s="39"/>
      <c r="M107" s="180" t="s">
        <v>19</v>
      </c>
      <c r="N107" s="181" t="s">
        <v>43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122</v>
      </c>
      <c r="AT107" s="184" t="s">
        <v>117</v>
      </c>
      <c r="AU107" s="184" t="s">
        <v>81</v>
      </c>
      <c r="AY107" s="17" t="s">
        <v>115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77</v>
      </c>
      <c r="BK107" s="185">
        <f>ROUND(I107*H107,2)</f>
        <v>0</v>
      </c>
      <c r="BL107" s="17" t="s">
        <v>122</v>
      </c>
      <c r="BM107" s="184" t="s">
        <v>312</v>
      </c>
    </row>
    <row r="108" spans="1:65" s="2" customFormat="1" ht="19.5">
      <c r="A108" s="34"/>
      <c r="B108" s="35"/>
      <c r="C108" s="36"/>
      <c r="D108" s="188" t="s">
        <v>174</v>
      </c>
      <c r="E108" s="36"/>
      <c r="F108" s="198" t="s">
        <v>313</v>
      </c>
      <c r="G108" s="36"/>
      <c r="H108" s="36"/>
      <c r="I108" s="199"/>
      <c r="J108" s="36"/>
      <c r="K108" s="36"/>
      <c r="L108" s="39"/>
      <c r="M108" s="200"/>
      <c r="N108" s="201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174</v>
      </c>
      <c r="AU108" s="17" t="s">
        <v>81</v>
      </c>
    </row>
    <row r="109" spans="1:65" s="2" customFormat="1" ht="24">
      <c r="A109" s="34"/>
      <c r="B109" s="35"/>
      <c r="C109" s="173" t="s">
        <v>8</v>
      </c>
      <c r="D109" s="173" t="s">
        <v>117</v>
      </c>
      <c r="E109" s="174" t="s">
        <v>208</v>
      </c>
      <c r="F109" s="175" t="s">
        <v>209</v>
      </c>
      <c r="G109" s="176" t="s">
        <v>163</v>
      </c>
      <c r="H109" s="177">
        <v>154.80000000000001</v>
      </c>
      <c r="I109" s="178"/>
      <c r="J109" s="179">
        <f>ROUND(I109*H109,2)</f>
        <v>0</v>
      </c>
      <c r="K109" s="175" t="s">
        <v>121</v>
      </c>
      <c r="L109" s="39"/>
      <c r="M109" s="180" t="s">
        <v>19</v>
      </c>
      <c r="N109" s="181" t="s">
        <v>43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122</v>
      </c>
      <c r="AT109" s="184" t="s">
        <v>117</v>
      </c>
      <c r="AU109" s="184" t="s">
        <v>81</v>
      </c>
      <c r="AY109" s="17" t="s">
        <v>115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77</v>
      </c>
      <c r="BK109" s="185">
        <f>ROUND(I109*H109,2)</f>
        <v>0</v>
      </c>
      <c r="BL109" s="17" t="s">
        <v>122</v>
      </c>
      <c r="BM109" s="184" t="s">
        <v>314</v>
      </c>
    </row>
    <row r="110" spans="1:65" s="2" customFormat="1" ht="19.5">
      <c r="A110" s="34"/>
      <c r="B110" s="35"/>
      <c r="C110" s="36"/>
      <c r="D110" s="188" t="s">
        <v>174</v>
      </c>
      <c r="E110" s="36"/>
      <c r="F110" s="198" t="s">
        <v>211</v>
      </c>
      <c r="G110" s="36"/>
      <c r="H110" s="36"/>
      <c r="I110" s="199"/>
      <c r="J110" s="36"/>
      <c r="K110" s="36"/>
      <c r="L110" s="39"/>
      <c r="M110" s="200"/>
      <c r="N110" s="201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174</v>
      </c>
      <c r="AU110" s="17" t="s">
        <v>81</v>
      </c>
    </row>
    <row r="111" spans="1:65" s="13" customFormat="1" ht="11.25">
      <c r="B111" s="186"/>
      <c r="C111" s="187"/>
      <c r="D111" s="188" t="s">
        <v>124</v>
      </c>
      <c r="E111" s="189" t="s">
        <v>19</v>
      </c>
      <c r="F111" s="190" t="s">
        <v>315</v>
      </c>
      <c r="G111" s="187"/>
      <c r="H111" s="191">
        <v>154.80000000000001</v>
      </c>
      <c r="I111" s="192"/>
      <c r="J111" s="187"/>
      <c r="K111" s="187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124</v>
      </c>
      <c r="AU111" s="197" t="s">
        <v>81</v>
      </c>
      <c r="AV111" s="13" t="s">
        <v>81</v>
      </c>
      <c r="AW111" s="13" t="s">
        <v>33</v>
      </c>
      <c r="AX111" s="13" t="s">
        <v>77</v>
      </c>
      <c r="AY111" s="197" t="s">
        <v>115</v>
      </c>
    </row>
    <row r="112" spans="1:65" s="2" customFormat="1" ht="24">
      <c r="A112" s="34"/>
      <c r="B112" s="35"/>
      <c r="C112" s="173" t="s">
        <v>184</v>
      </c>
      <c r="D112" s="173" t="s">
        <v>117</v>
      </c>
      <c r="E112" s="174" t="s">
        <v>214</v>
      </c>
      <c r="F112" s="175" t="s">
        <v>215</v>
      </c>
      <c r="G112" s="176" t="s">
        <v>120</v>
      </c>
      <c r="H112" s="177">
        <v>60</v>
      </c>
      <c r="I112" s="178"/>
      <c r="J112" s="179">
        <f>ROUND(I112*H112,2)</f>
        <v>0</v>
      </c>
      <c r="K112" s="175" t="s">
        <v>121</v>
      </c>
      <c r="L112" s="39"/>
      <c r="M112" s="180" t="s">
        <v>19</v>
      </c>
      <c r="N112" s="181" t="s">
        <v>43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122</v>
      </c>
      <c r="AT112" s="184" t="s">
        <v>117</v>
      </c>
      <c r="AU112" s="184" t="s">
        <v>81</v>
      </c>
      <c r="AY112" s="17" t="s">
        <v>115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77</v>
      </c>
      <c r="BK112" s="185">
        <f>ROUND(I112*H112,2)</f>
        <v>0</v>
      </c>
      <c r="BL112" s="17" t="s">
        <v>122</v>
      </c>
      <c r="BM112" s="184" t="s">
        <v>316</v>
      </c>
    </row>
    <row r="113" spans="1:65" s="2" customFormat="1" ht="16.5" customHeight="1">
      <c r="A113" s="34"/>
      <c r="B113" s="35"/>
      <c r="C113" s="202" t="s">
        <v>188</v>
      </c>
      <c r="D113" s="202" t="s">
        <v>218</v>
      </c>
      <c r="E113" s="203" t="s">
        <v>219</v>
      </c>
      <c r="F113" s="204" t="s">
        <v>220</v>
      </c>
      <c r="G113" s="205" t="s">
        <v>221</v>
      </c>
      <c r="H113" s="206">
        <v>1.2</v>
      </c>
      <c r="I113" s="207"/>
      <c r="J113" s="208">
        <f>ROUND(I113*H113,2)</f>
        <v>0</v>
      </c>
      <c r="K113" s="204" t="s">
        <v>121</v>
      </c>
      <c r="L113" s="209"/>
      <c r="M113" s="210" t="s">
        <v>19</v>
      </c>
      <c r="N113" s="211" t="s">
        <v>43</v>
      </c>
      <c r="O113" s="64"/>
      <c r="P113" s="182">
        <f>O113*H113</f>
        <v>0</v>
      </c>
      <c r="Q113" s="182">
        <v>1E-3</v>
      </c>
      <c r="R113" s="182">
        <f>Q113*H113</f>
        <v>1.1999999999999999E-3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148</v>
      </c>
      <c r="AT113" s="184" t="s">
        <v>218</v>
      </c>
      <c r="AU113" s="184" t="s">
        <v>81</v>
      </c>
      <c r="AY113" s="17" t="s">
        <v>115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77</v>
      </c>
      <c r="BK113" s="185">
        <f>ROUND(I113*H113,2)</f>
        <v>0</v>
      </c>
      <c r="BL113" s="17" t="s">
        <v>122</v>
      </c>
      <c r="BM113" s="184" t="s">
        <v>317</v>
      </c>
    </row>
    <row r="114" spans="1:65" s="13" customFormat="1" ht="11.25">
      <c r="B114" s="186"/>
      <c r="C114" s="187"/>
      <c r="D114" s="188" t="s">
        <v>124</v>
      </c>
      <c r="E114" s="187"/>
      <c r="F114" s="190" t="s">
        <v>318</v>
      </c>
      <c r="G114" s="187"/>
      <c r="H114" s="191">
        <v>1.2</v>
      </c>
      <c r="I114" s="192"/>
      <c r="J114" s="187"/>
      <c r="K114" s="187"/>
      <c r="L114" s="193"/>
      <c r="M114" s="194"/>
      <c r="N114" s="195"/>
      <c r="O114" s="195"/>
      <c r="P114" s="195"/>
      <c r="Q114" s="195"/>
      <c r="R114" s="195"/>
      <c r="S114" s="195"/>
      <c r="T114" s="196"/>
      <c r="AT114" s="197" t="s">
        <v>124</v>
      </c>
      <c r="AU114" s="197" t="s">
        <v>81</v>
      </c>
      <c r="AV114" s="13" t="s">
        <v>81</v>
      </c>
      <c r="AW114" s="13" t="s">
        <v>4</v>
      </c>
      <c r="AX114" s="13" t="s">
        <v>77</v>
      </c>
      <c r="AY114" s="197" t="s">
        <v>115</v>
      </c>
    </row>
    <row r="115" spans="1:65" s="2" customFormat="1" ht="24">
      <c r="A115" s="34"/>
      <c r="B115" s="35"/>
      <c r="C115" s="173" t="s">
        <v>193</v>
      </c>
      <c r="D115" s="173" t="s">
        <v>117</v>
      </c>
      <c r="E115" s="174" t="s">
        <v>225</v>
      </c>
      <c r="F115" s="175" t="s">
        <v>226</v>
      </c>
      <c r="G115" s="176" t="s">
        <v>120</v>
      </c>
      <c r="H115" s="177">
        <v>60</v>
      </c>
      <c r="I115" s="178"/>
      <c r="J115" s="179">
        <f t="shared" ref="J115:J120" si="10">ROUND(I115*H115,2)</f>
        <v>0</v>
      </c>
      <c r="K115" s="175" t="s">
        <v>121</v>
      </c>
      <c r="L115" s="39"/>
      <c r="M115" s="180" t="s">
        <v>19</v>
      </c>
      <c r="N115" s="181" t="s">
        <v>43</v>
      </c>
      <c r="O115" s="64"/>
      <c r="P115" s="182">
        <f t="shared" ref="P115:P120" si="11">O115*H115</f>
        <v>0</v>
      </c>
      <c r="Q115" s="182">
        <v>0</v>
      </c>
      <c r="R115" s="182">
        <f t="shared" ref="R115:R120" si="12">Q115*H115</f>
        <v>0</v>
      </c>
      <c r="S115" s="182">
        <v>0</v>
      </c>
      <c r="T115" s="183">
        <f t="shared" ref="T115:T120" si="13"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122</v>
      </c>
      <c r="AT115" s="184" t="s">
        <v>117</v>
      </c>
      <c r="AU115" s="184" t="s">
        <v>81</v>
      </c>
      <c r="AY115" s="17" t="s">
        <v>115</v>
      </c>
      <c r="BE115" s="185">
        <f t="shared" ref="BE115:BE120" si="14">IF(N115="základní",J115,0)</f>
        <v>0</v>
      </c>
      <c r="BF115" s="185">
        <f t="shared" ref="BF115:BF120" si="15">IF(N115="snížená",J115,0)</f>
        <v>0</v>
      </c>
      <c r="BG115" s="185">
        <f t="shared" ref="BG115:BG120" si="16">IF(N115="zákl. přenesená",J115,0)</f>
        <v>0</v>
      </c>
      <c r="BH115" s="185">
        <f t="shared" ref="BH115:BH120" si="17">IF(N115="sníž. přenesená",J115,0)</f>
        <v>0</v>
      </c>
      <c r="BI115" s="185">
        <f t="shared" ref="BI115:BI120" si="18">IF(N115="nulová",J115,0)</f>
        <v>0</v>
      </c>
      <c r="BJ115" s="17" t="s">
        <v>77</v>
      </c>
      <c r="BK115" s="185">
        <f t="shared" ref="BK115:BK120" si="19">ROUND(I115*H115,2)</f>
        <v>0</v>
      </c>
      <c r="BL115" s="17" t="s">
        <v>122</v>
      </c>
      <c r="BM115" s="184" t="s">
        <v>319</v>
      </c>
    </row>
    <row r="116" spans="1:65" s="2" customFormat="1" ht="16.5" customHeight="1">
      <c r="A116" s="34"/>
      <c r="B116" s="35"/>
      <c r="C116" s="173" t="s">
        <v>198</v>
      </c>
      <c r="D116" s="173" t="s">
        <v>117</v>
      </c>
      <c r="E116" s="174" t="s">
        <v>230</v>
      </c>
      <c r="F116" s="175" t="s">
        <v>231</v>
      </c>
      <c r="G116" s="176" t="s">
        <v>120</v>
      </c>
      <c r="H116" s="177">
        <v>500</v>
      </c>
      <c r="I116" s="178"/>
      <c r="J116" s="179">
        <f t="shared" si="10"/>
        <v>0</v>
      </c>
      <c r="K116" s="175" t="s">
        <v>19</v>
      </c>
      <c r="L116" s="39"/>
      <c r="M116" s="180" t="s">
        <v>19</v>
      </c>
      <c r="N116" s="181" t="s">
        <v>43</v>
      </c>
      <c r="O116" s="64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122</v>
      </c>
      <c r="AT116" s="184" t="s">
        <v>117</v>
      </c>
      <c r="AU116" s="184" t="s">
        <v>81</v>
      </c>
      <c r="AY116" s="17" t="s">
        <v>115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17" t="s">
        <v>77</v>
      </c>
      <c r="BK116" s="185">
        <f t="shared" si="19"/>
        <v>0</v>
      </c>
      <c r="BL116" s="17" t="s">
        <v>122</v>
      </c>
      <c r="BM116" s="184" t="s">
        <v>320</v>
      </c>
    </row>
    <row r="117" spans="1:65" s="2" customFormat="1" ht="16.5" customHeight="1">
      <c r="A117" s="34"/>
      <c r="B117" s="35"/>
      <c r="C117" s="173" t="s">
        <v>203</v>
      </c>
      <c r="D117" s="173" t="s">
        <v>117</v>
      </c>
      <c r="E117" s="174" t="s">
        <v>234</v>
      </c>
      <c r="F117" s="175" t="s">
        <v>235</v>
      </c>
      <c r="G117" s="176" t="s">
        <v>236</v>
      </c>
      <c r="H117" s="177">
        <v>1</v>
      </c>
      <c r="I117" s="178"/>
      <c r="J117" s="179">
        <f t="shared" si="10"/>
        <v>0</v>
      </c>
      <c r="K117" s="175" t="s">
        <v>19</v>
      </c>
      <c r="L117" s="39"/>
      <c r="M117" s="180" t="s">
        <v>19</v>
      </c>
      <c r="N117" s="181" t="s">
        <v>43</v>
      </c>
      <c r="O117" s="64"/>
      <c r="P117" s="182">
        <f t="shared" si="11"/>
        <v>0</v>
      </c>
      <c r="Q117" s="182">
        <v>0</v>
      </c>
      <c r="R117" s="182">
        <f t="shared" si="12"/>
        <v>0</v>
      </c>
      <c r="S117" s="182">
        <v>0</v>
      </c>
      <c r="T117" s="183">
        <f t="shared" si="1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122</v>
      </c>
      <c r="AT117" s="184" t="s">
        <v>117</v>
      </c>
      <c r="AU117" s="184" t="s">
        <v>81</v>
      </c>
      <c r="AY117" s="17" t="s">
        <v>115</v>
      </c>
      <c r="BE117" s="185">
        <f t="shared" si="14"/>
        <v>0</v>
      </c>
      <c r="BF117" s="185">
        <f t="shared" si="15"/>
        <v>0</v>
      </c>
      <c r="BG117" s="185">
        <f t="shared" si="16"/>
        <v>0</v>
      </c>
      <c r="BH117" s="185">
        <f t="shared" si="17"/>
        <v>0</v>
      </c>
      <c r="BI117" s="185">
        <f t="shared" si="18"/>
        <v>0</v>
      </c>
      <c r="BJ117" s="17" t="s">
        <v>77</v>
      </c>
      <c r="BK117" s="185">
        <f t="shared" si="19"/>
        <v>0</v>
      </c>
      <c r="BL117" s="17" t="s">
        <v>122</v>
      </c>
      <c r="BM117" s="184" t="s">
        <v>321</v>
      </c>
    </row>
    <row r="118" spans="1:65" s="2" customFormat="1" ht="21.75" customHeight="1">
      <c r="A118" s="34"/>
      <c r="B118" s="35"/>
      <c r="C118" s="173" t="s">
        <v>7</v>
      </c>
      <c r="D118" s="173" t="s">
        <v>117</v>
      </c>
      <c r="E118" s="174" t="s">
        <v>239</v>
      </c>
      <c r="F118" s="175" t="s">
        <v>240</v>
      </c>
      <c r="G118" s="176" t="s">
        <v>241</v>
      </c>
      <c r="H118" s="177">
        <v>2</v>
      </c>
      <c r="I118" s="178"/>
      <c r="J118" s="179">
        <f t="shared" si="10"/>
        <v>0</v>
      </c>
      <c r="K118" s="175" t="s">
        <v>19</v>
      </c>
      <c r="L118" s="39"/>
      <c r="M118" s="180" t="s">
        <v>19</v>
      </c>
      <c r="N118" s="181" t="s">
        <v>43</v>
      </c>
      <c r="O118" s="64"/>
      <c r="P118" s="182">
        <f t="shared" si="11"/>
        <v>0</v>
      </c>
      <c r="Q118" s="182">
        <v>0</v>
      </c>
      <c r="R118" s="182">
        <f t="shared" si="12"/>
        <v>0</v>
      </c>
      <c r="S118" s="182">
        <v>0</v>
      </c>
      <c r="T118" s="183">
        <f t="shared" si="1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122</v>
      </c>
      <c r="AT118" s="184" t="s">
        <v>117</v>
      </c>
      <c r="AU118" s="184" t="s">
        <v>81</v>
      </c>
      <c r="AY118" s="17" t="s">
        <v>115</v>
      </c>
      <c r="BE118" s="185">
        <f t="shared" si="14"/>
        <v>0</v>
      </c>
      <c r="BF118" s="185">
        <f t="shared" si="15"/>
        <v>0</v>
      </c>
      <c r="BG118" s="185">
        <f t="shared" si="16"/>
        <v>0</v>
      </c>
      <c r="BH118" s="185">
        <f t="shared" si="17"/>
        <v>0</v>
      </c>
      <c r="BI118" s="185">
        <f t="shared" si="18"/>
        <v>0</v>
      </c>
      <c r="BJ118" s="17" t="s">
        <v>77</v>
      </c>
      <c r="BK118" s="185">
        <f t="shared" si="19"/>
        <v>0</v>
      </c>
      <c r="BL118" s="17" t="s">
        <v>122</v>
      </c>
      <c r="BM118" s="184" t="s">
        <v>322</v>
      </c>
    </row>
    <row r="119" spans="1:65" s="2" customFormat="1" ht="16.5" customHeight="1">
      <c r="A119" s="34"/>
      <c r="B119" s="35"/>
      <c r="C119" s="173" t="s">
        <v>213</v>
      </c>
      <c r="D119" s="173" t="s">
        <v>117</v>
      </c>
      <c r="E119" s="174" t="s">
        <v>249</v>
      </c>
      <c r="F119" s="175" t="s">
        <v>250</v>
      </c>
      <c r="G119" s="176" t="s">
        <v>120</v>
      </c>
      <c r="H119" s="177">
        <v>80</v>
      </c>
      <c r="I119" s="178"/>
      <c r="J119" s="179">
        <f t="shared" si="10"/>
        <v>0</v>
      </c>
      <c r="K119" s="175" t="s">
        <v>19</v>
      </c>
      <c r="L119" s="39"/>
      <c r="M119" s="180" t="s">
        <v>19</v>
      </c>
      <c r="N119" s="181" t="s">
        <v>43</v>
      </c>
      <c r="O119" s="64"/>
      <c r="P119" s="182">
        <f t="shared" si="11"/>
        <v>0</v>
      </c>
      <c r="Q119" s="182">
        <v>0</v>
      </c>
      <c r="R119" s="182">
        <f t="shared" si="12"/>
        <v>0</v>
      </c>
      <c r="S119" s="182">
        <v>0</v>
      </c>
      <c r="T119" s="183">
        <f t="shared" si="1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122</v>
      </c>
      <c r="AT119" s="184" t="s">
        <v>117</v>
      </c>
      <c r="AU119" s="184" t="s">
        <v>81</v>
      </c>
      <c r="AY119" s="17" t="s">
        <v>115</v>
      </c>
      <c r="BE119" s="185">
        <f t="shared" si="14"/>
        <v>0</v>
      </c>
      <c r="BF119" s="185">
        <f t="shared" si="15"/>
        <v>0</v>
      </c>
      <c r="BG119" s="185">
        <f t="shared" si="16"/>
        <v>0</v>
      </c>
      <c r="BH119" s="185">
        <f t="shared" si="17"/>
        <v>0</v>
      </c>
      <c r="BI119" s="185">
        <f t="shared" si="18"/>
        <v>0</v>
      </c>
      <c r="BJ119" s="17" t="s">
        <v>77</v>
      </c>
      <c r="BK119" s="185">
        <f t="shared" si="19"/>
        <v>0</v>
      </c>
      <c r="BL119" s="17" t="s">
        <v>122</v>
      </c>
      <c r="BM119" s="184" t="s">
        <v>323</v>
      </c>
    </row>
    <row r="120" spans="1:65" s="2" customFormat="1" ht="16.5" customHeight="1">
      <c r="A120" s="34"/>
      <c r="B120" s="35"/>
      <c r="C120" s="173" t="s">
        <v>217</v>
      </c>
      <c r="D120" s="173" t="s">
        <v>117</v>
      </c>
      <c r="E120" s="174" t="s">
        <v>253</v>
      </c>
      <c r="F120" s="175" t="s">
        <v>324</v>
      </c>
      <c r="G120" s="176" t="s">
        <v>236</v>
      </c>
      <c r="H120" s="177">
        <v>1</v>
      </c>
      <c r="I120" s="178"/>
      <c r="J120" s="179">
        <f t="shared" si="10"/>
        <v>0</v>
      </c>
      <c r="K120" s="175" t="s">
        <v>19</v>
      </c>
      <c r="L120" s="39"/>
      <c r="M120" s="180" t="s">
        <v>19</v>
      </c>
      <c r="N120" s="181" t="s">
        <v>43</v>
      </c>
      <c r="O120" s="64"/>
      <c r="P120" s="182">
        <f t="shared" si="11"/>
        <v>0</v>
      </c>
      <c r="Q120" s="182">
        <v>0</v>
      </c>
      <c r="R120" s="182">
        <f t="shared" si="12"/>
        <v>0</v>
      </c>
      <c r="S120" s="182">
        <v>0</v>
      </c>
      <c r="T120" s="183">
        <f t="shared" si="1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122</v>
      </c>
      <c r="AT120" s="184" t="s">
        <v>117</v>
      </c>
      <c r="AU120" s="184" t="s">
        <v>81</v>
      </c>
      <c r="AY120" s="17" t="s">
        <v>115</v>
      </c>
      <c r="BE120" s="185">
        <f t="shared" si="14"/>
        <v>0</v>
      </c>
      <c r="BF120" s="185">
        <f t="shared" si="15"/>
        <v>0</v>
      </c>
      <c r="BG120" s="185">
        <f t="shared" si="16"/>
        <v>0</v>
      </c>
      <c r="BH120" s="185">
        <f t="shared" si="17"/>
        <v>0</v>
      </c>
      <c r="BI120" s="185">
        <f t="shared" si="18"/>
        <v>0</v>
      </c>
      <c r="BJ120" s="17" t="s">
        <v>77</v>
      </c>
      <c r="BK120" s="185">
        <f t="shared" si="19"/>
        <v>0</v>
      </c>
      <c r="BL120" s="17" t="s">
        <v>122</v>
      </c>
      <c r="BM120" s="184" t="s">
        <v>325</v>
      </c>
    </row>
    <row r="121" spans="1:65" s="12" customFormat="1" ht="22.9" customHeight="1">
      <c r="B121" s="157"/>
      <c r="C121" s="158"/>
      <c r="D121" s="159" t="s">
        <v>71</v>
      </c>
      <c r="E121" s="171" t="s">
        <v>136</v>
      </c>
      <c r="F121" s="171" t="s">
        <v>263</v>
      </c>
      <c r="G121" s="158"/>
      <c r="H121" s="158"/>
      <c r="I121" s="161"/>
      <c r="J121" s="172">
        <f>BK121</f>
        <v>0</v>
      </c>
      <c r="K121" s="158"/>
      <c r="L121" s="163"/>
      <c r="M121" s="164"/>
      <c r="N121" s="165"/>
      <c r="O121" s="165"/>
      <c r="P121" s="166">
        <f>SUM(P122:P123)</f>
        <v>0</v>
      </c>
      <c r="Q121" s="165"/>
      <c r="R121" s="166">
        <f>SUM(R122:R123)</f>
        <v>4.9438499999999994</v>
      </c>
      <c r="S121" s="165"/>
      <c r="T121" s="167">
        <f>SUM(T122:T123)</f>
        <v>0</v>
      </c>
      <c r="AR121" s="168" t="s">
        <v>77</v>
      </c>
      <c r="AT121" s="169" t="s">
        <v>71</v>
      </c>
      <c r="AU121" s="169" t="s">
        <v>77</v>
      </c>
      <c r="AY121" s="168" t="s">
        <v>115</v>
      </c>
      <c r="BK121" s="170">
        <f>SUM(BK122:BK123)</f>
        <v>0</v>
      </c>
    </row>
    <row r="122" spans="1:65" s="2" customFormat="1" ht="24">
      <c r="A122" s="34"/>
      <c r="B122" s="35"/>
      <c r="C122" s="173" t="s">
        <v>224</v>
      </c>
      <c r="D122" s="173" t="s">
        <v>117</v>
      </c>
      <c r="E122" s="174" t="s">
        <v>265</v>
      </c>
      <c r="F122" s="175" t="s">
        <v>266</v>
      </c>
      <c r="G122" s="176" t="s">
        <v>163</v>
      </c>
      <c r="H122" s="177">
        <v>3</v>
      </c>
      <c r="I122" s="178"/>
      <c r="J122" s="179">
        <f>ROUND(I122*H122,2)</f>
        <v>0</v>
      </c>
      <c r="K122" s="175" t="s">
        <v>121</v>
      </c>
      <c r="L122" s="39"/>
      <c r="M122" s="180" t="s">
        <v>19</v>
      </c>
      <c r="N122" s="181" t="s">
        <v>43</v>
      </c>
      <c r="O122" s="64"/>
      <c r="P122" s="182">
        <f>O122*H122</f>
        <v>0</v>
      </c>
      <c r="Q122" s="182">
        <v>1.48</v>
      </c>
      <c r="R122" s="182">
        <f>Q122*H122</f>
        <v>4.4399999999999995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122</v>
      </c>
      <c r="AT122" s="184" t="s">
        <v>117</v>
      </c>
      <c r="AU122" s="184" t="s">
        <v>81</v>
      </c>
      <c r="AY122" s="17" t="s">
        <v>115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77</v>
      </c>
      <c r="BK122" s="185">
        <f>ROUND(I122*H122,2)</f>
        <v>0</v>
      </c>
      <c r="BL122" s="17" t="s">
        <v>122</v>
      </c>
      <c r="BM122" s="184" t="s">
        <v>326</v>
      </c>
    </row>
    <row r="123" spans="1:65" s="2" customFormat="1" ht="33" customHeight="1">
      <c r="A123" s="34"/>
      <c r="B123" s="35"/>
      <c r="C123" s="173" t="s">
        <v>229</v>
      </c>
      <c r="D123" s="173" t="s">
        <v>117</v>
      </c>
      <c r="E123" s="174" t="s">
        <v>269</v>
      </c>
      <c r="F123" s="175" t="s">
        <v>270</v>
      </c>
      <c r="G123" s="176" t="s">
        <v>120</v>
      </c>
      <c r="H123" s="177">
        <v>3</v>
      </c>
      <c r="I123" s="178"/>
      <c r="J123" s="179">
        <f>ROUND(I123*H123,2)</f>
        <v>0</v>
      </c>
      <c r="K123" s="175" t="s">
        <v>121</v>
      </c>
      <c r="L123" s="39"/>
      <c r="M123" s="180" t="s">
        <v>19</v>
      </c>
      <c r="N123" s="181" t="s">
        <v>43</v>
      </c>
      <c r="O123" s="64"/>
      <c r="P123" s="182">
        <f>O123*H123</f>
        <v>0</v>
      </c>
      <c r="Q123" s="182">
        <v>0.16794999999999999</v>
      </c>
      <c r="R123" s="182">
        <f>Q123*H123</f>
        <v>0.50384999999999991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122</v>
      </c>
      <c r="AT123" s="184" t="s">
        <v>117</v>
      </c>
      <c r="AU123" s="184" t="s">
        <v>81</v>
      </c>
      <c r="AY123" s="17" t="s">
        <v>115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77</v>
      </c>
      <c r="BK123" s="185">
        <f>ROUND(I123*H123,2)</f>
        <v>0</v>
      </c>
      <c r="BL123" s="17" t="s">
        <v>122</v>
      </c>
      <c r="BM123" s="184" t="s">
        <v>327</v>
      </c>
    </row>
    <row r="124" spans="1:65" s="12" customFormat="1" ht="22.9" customHeight="1">
      <c r="B124" s="157"/>
      <c r="C124" s="158"/>
      <c r="D124" s="159" t="s">
        <v>71</v>
      </c>
      <c r="E124" s="171" t="s">
        <v>152</v>
      </c>
      <c r="F124" s="171" t="s">
        <v>272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SUM(P125:P126)</f>
        <v>0</v>
      </c>
      <c r="Q124" s="165"/>
      <c r="R124" s="166">
        <f>SUM(R125:R126)</f>
        <v>0</v>
      </c>
      <c r="S124" s="165"/>
      <c r="T124" s="167">
        <f>SUM(T125:T126)</f>
        <v>0</v>
      </c>
      <c r="AR124" s="168" t="s">
        <v>77</v>
      </c>
      <c r="AT124" s="169" t="s">
        <v>71</v>
      </c>
      <c r="AU124" s="169" t="s">
        <v>77</v>
      </c>
      <c r="AY124" s="168" t="s">
        <v>115</v>
      </c>
      <c r="BK124" s="170">
        <f>SUM(BK125:BK126)</f>
        <v>0</v>
      </c>
    </row>
    <row r="125" spans="1:65" s="2" customFormat="1" ht="16.5" customHeight="1">
      <c r="A125" s="34"/>
      <c r="B125" s="35"/>
      <c r="C125" s="173" t="s">
        <v>233</v>
      </c>
      <c r="D125" s="173" t="s">
        <v>117</v>
      </c>
      <c r="E125" s="174" t="s">
        <v>274</v>
      </c>
      <c r="F125" s="175" t="s">
        <v>275</v>
      </c>
      <c r="G125" s="176" t="s">
        <v>236</v>
      </c>
      <c r="H125" s="177">
        <v>1</v>
      </c>
      <c r="I125" s="178"/>
      <c r="J125" s="179">
        <f>ROUND(I125*H125,2)</f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122</v>
      </c>
      <c r="AT125" s="184" t="s">
        <v>117</v>
      </c>
      <c r="AU125" s="184" t="s">
        <v>81</v>
      </c>
      <c r="AY125" s="17" t="s">
        <v>115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77</v>
      </c>
      <c r="BK125" s="185">
        <f>ROUND(I125*H125,2)</f>
        <v>0</v>
      </c>
      <c r="BL125" s="17" t="s">
        <v>122</v>
      </c>
      <c r="BM125" s="184" t="s">
        <v>328</v>
      </c>
    </row>
    <row r="126" spans="1:65" s="2" customFormat="1" ht="16.5" customHeight="1">
      <c r="A126" s="34"/>
      <c r="B126" s="35"/>
      <c r="C126" s="173" t="s">
        <v>238</v>
      </c>
      <c r="D126" s="173" t="s">
        <v>117</v>
      </c>
      <c r="E126" s="174" t="s">
        <v>278</v>
      </c>
      <c r="F126" s="175" t="s">
        <v>279</v>
      </c>
      <c r="G126" s="176" t="s">
        <v>236</v>
      </c>
      <c r="H126" s="177">
        <v>1</v>
      </c>
      <c r="I126" s="178"/>
      <c r="J126" s="179">
        <f>ROUND(I126*H126,2)</f>
        <v>0</v>
      </c>
      <c r="K126" s="175" t="s">
        <v>19</v>
      </c>
      <c r="L126" s="39"/>
      <c r="M126" s="180" t="s">
        <v>19</v>
      </c>
      <c r="N126" s="181" t="s">
        <v>43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122</v>
      </c>
      <c r="AT126" s="184" t="s">
        <v>117</v>
      </c>
      <c r="AU126" s="184" t="s">
        <v>81</v>
      </c>
      <c r="AY126" s="17" t="s">
        <v>115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77</v>
      </c>
      <c r="BK126" s="185">
        <f>ROUND(I126*H126,2)</f>
        <v>0</v>
      </c>
      <c r="BL126" s="17" t="s">
        <v>122</v>
      </c>
      <c r="BM126" s="184" t="s">
        <v>329</v>
      </c>
    </row>
    <row r="127" spans="1:65" s="12" customFormat="1" ht="22.9" customHeight="1">
      <c r="B127" s="157"/>
      <c r="C127" s="158"/>
      <c r="D127" s="159" t="s">
        <v>71</v>
      </c>
      <c r="E127" s="171" t="s">
        <v>281</v>
      </c>
      <c r="F127" s="171" t="s">
        <v>282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P128</f>
        <v>0</v>
      </c>
      <c r="Q127" s="165"/>
      <c r="R127" s="166">
        <f>R128</f>
        <v>0</v>
      </c>
      <c r="S127" s="165"/>
      <c r="T127" s="167">
        <f>T128</f>
        <v>0</v>
      </c>
      <c r="AR127" s="168" t="s">
        <v>77</v>
      </c>
      <c r="AT127" s="169" t="s">
        <v>71</v>
      </c>
      <c r="AU127" s="169" t="s">
        <v>77</v>
      </c>
      <c r="AY127" s="168" t="s">
        <v>115</v>
      </c>
      <c r="BK127" s="170">
        <f>BK128</f>
        <v>0</v>
      </c>
    </row>
    <row r="128" spans="1:65" s="2" customFormat="1" ht="21.75" customHeight="1">
      <c r="A128" s="34"/>
      <c r="B128" s="35"/>
      <c r="C128" s="173" t="s">
        <v>248</v>
      </c>
      <c r="D128" s="173" t="s">
        <v>117</v>
      </c>
      <c r="E128" s="174" t="s">
        <v>284</v>
      </c>
      <c r="F128" s="175" t="s">
        <v>285</v>
      </c>
      <c r="G128" s="176" t="s">
        <v>286</v>
      </c>
      <c r="H128" s="177">
        <v>4.9450000000000003</v>
      </c>
      <c r="I128" s="178"/>
      <c r="J128" s="179">
        <f>ROUND(I128*H128,2)</f>
        <v>0</v>
      </c>
      <c r="K128" s="175" t="s">
        <v>121</v>
      </c>
      <c r="L128" s="39"/>
      <c r="M128" s="223" t="s">
        <v>19</v>
      </c>
      <c r="N128" s="224" t="s">
        <v>43</v>
      </c>
      <c r="O128" s="225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122</v>
      </c>
      <c r="AT128" s="184" t="s">
        <v>117</v>
      </c>
      <c r="AU128" s="184" t="s">
        <v>81</v>
      </c>
      <c r="AY128" s="17" t="s">
        <v>115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77</v>
      </c>
      <c r="BK128" s="185">
        <f>ROUND(I128*H128,2)</f>
        <v>0</v>
      </c>
      <c r="BL128" s="17" t="s">
        <v>122</v>
      </c>
      <c r="BM128" s="184" t="s">
        <v>330</v>
      </c>
    </row>
    <row r="129" spans="1:31" s="2" customFormat="1" ht="6.95" customHeight="1">
      <c r="A129" s="34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0u1GKxaw7eSw3ltKq2FJS0ksp+BwxkD6RCfMjOP2xMdT27dfRLl5mIDLAMQ2VM3hrh2FBTIzyxr0N6JV3hcsJQ==" saltValue="FSTdW2H2uPz+XBPDt4udeGVCnVPJTOsjwIBmrPoNwrcsaqRTSGjKqtwePOIrvTOfJRPtiek1tMhIiz9MeQkBkQ==" spinCount="100000" sheet="1" objects="1" scenarios="1" formatColumns="0" formatRows="0" autoFilter="0"/>
  <autoFilter ref="C83:K12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81</v>
      </c>
    </row>
    <row r="4" spans="1:46" s="1" customFormat="1" ht="24.95" customHeight="1">
      <c r="B4" s="20"/>
      <c r="D4" s="103" t="s">
        <v>87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Olšava, Záhorovice, km 32,000 – 32,850, odtěžení nánosů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88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331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20. 7. 2021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30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32</v>
      </c>
      <c r="E20" s="34"/>
      <c r="F20" s="34"/>
      <c r="G20" s="34"/>
      <c r="H20" s="34"/>
      <c r="I20" s="105" t="s">
        <v>26</v>
      </c>
      <c r="J20" s="107" t="s">
        <v>27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28</v>
      </c>
      <c r="F21" s="34"/>
      <c r="G21" s="34"/>
      <c r="H21" s="34"/>
      <c r="I21" s="105" t="s">
        <v>29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19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ROUND((SUM(BE84:BE103)),  2)</f>
        <v>0</v>
      </c>
      <c r="G33" s="34"/>
      <c r="H33" s="34"/>
      <c r="I33" s="118">
        <v>0.21</v>
      </c>
      <c r="J33" s="117">
        <f>ROUND(((SUM(BE84:BE103))*I33),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ROUND((SUM(BF84:BF103)),  2)</f>
        <v>0</v>
      </c>
      <c r="G34" s="34"/>
      <c r="H34" s="34"/>
      <c r="I34" s="118">
        <v>0.15</v>
      </c>
      <c r="J34" s="117">
        <f>ROUND(((SUM(BF84:BF103))*I34),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ROUND((SUM(BG84:BG103)),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ROUND((SUM(BH84:BH103)),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ROUND((SUM(BI84:BI103)),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90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Olšava, Záhorovice, km 32,000 – 32,850, odtěžení nánosů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88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3 - VRN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Záhorovice</v>
      </c>
      <c r="G52" s="36"/>
      <c r="H52" s="36"/>
      <c r="I52" s="29" t="s">
        <v>23</v>
      </c>
      <c r="J52" s="59" t="str">
        <f>IF(J12="","",J12)</f>
        <v>20. 7. 2021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Povodí Moravy, s.p.</v>
      </c>
      <c r="G54" s="36"/>
      <c r="H54" s="36"/>
      <c r="I54" s="29" t="s">
        <v>32</v>
      </c>
      <c r="J54" s="32" t="str">
        <f>E21</f>
        <v>Povodí Moravy, s.p.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Martin Knotek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91</v>
      </c>
      <c r="D57" s="131"/>
      <c r="E57" s="131"/>
      <c r="F57" s="131"/>
      <c r="G57" s="131"/>
      <c r="H57" s="131"/>
      <c r="I57" s="131"/>
      <c r="J57" s="132" t="s">
        <v>92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93</v>
      </c>
    </row>
    <row r="60" spans="1:47" s="9" customFormat="1" ht="24.95" customHeight="1">
      <c r="B60" s="134"/>
      <c r="C60" s="135"/>
      <c r="D60" s="136" t="s">
        <v>332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333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334</v>
      </c>
      <c r="E62" s="143"/>
      <c r="F62" s="143"/>
      <c r="G62" s="143"/>
      <c r="H62" s="143"/>
      <c r="I62" s="143"/>
      <c r="J62" s="144">
        <f>J92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335</v>
      </c>
      <c r="E63" s="143"/>
      <c r="F63" s="143"/>
      <c r="G63" s="143"/>
      <c r="H63" s="143"/>
      <c r="I63" s="143"/>
      <c r="J63" s="144">
        <f>J97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336</v>
      </c>
      <c r="E64" s="143"/>
      <c r="F64" s="143"/>
      <c r="G64" s="143"/>
      <c r="H64" s="143"/>
      <c r="I64" s="143"/>
      <c r="J64" s="144">
        <f>J101</f>
        <v>0</v>
      </c>
      <c r="K64" s="141"/>
      <c r="L64" s="145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100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9" t="str">
        <f>E7</f>
        <v>Olšava, Záhorovice, km 32,000 – 32,850, odtěžení nánosů</v>
      </c>
      <c r="F74" s="360"/>
      <c r="G74" s="360"/>
      <c r="H74" s="36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88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31" t="str">
        <f>E9</f>
        <v>3 - VRN</v>
      </c>
      <c r="F76" s="361"/>
      <c r="G76" s="361"/>
      <c r="H76" s="361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>k.ú. Záhorovice</v>
      </c>
      <c r="G78" s="36"/>
      <c r="H78" s="36"/>
      <c r="I78" s="29" t="s">
        <v>23</v>
      </c>
      <c r="J78" s="59" t="str">
        <f>IF(J12="","",J12)</f>
        <v>20. 7. 2021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25</v>
      </c>
      <c r="D80" s="36"/>
      <c r="E80" s="36"/>
      <c r="F80" s="27" t="str">
        <f>E15</f>
        <v>Povodí Moravy, s.p.</v>
      </c>
      <c r="G80" s="36"/>
      <c r="H80" s="36"/>
      <c r="I80" s="29" t="s">
        <v>32</v>
      </c>
      <c r="J80" s="32" t="str">
        <f>E21</f>
        <v>Povodí Moravy, s.p.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30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>Ing. Martin Knotek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101</v>
      </c>
      <c r="D83" s="149" t="s">
        <v>57</v>
      </c>
      <c r="E83" s="149" t="s">
        <v>53</v>
      </c>
      <c r="F83" s="149" t="s">
        <v>54</v>
      </c>
      <c r="G83" s="149" t="s">
        <v>102</v>
      </c>
      <c r="H83" s="149" t="s">
        <v>103</v>
      </c>
      <c r="I83" s="149" t="s">
        <v>104</v>
      </c>
      <c r="J83" s="149" t="s">
        <v>92</v>
      </c>
      <c r="K83" s="150" t="s">
        <v>105</v>
      </c>
      <c r="L83" s="151"/>
      <c r="M83" s="68" t="s">
        <v>19</v>
      </c>
      <c r="N83" s="69" t="s">
        <v>42</v>
      </c>
      <c r="O83" s="69" t="s">
        <v>106</v>
      </c>
      <c r="P83" s="69" t="s">
        <v>107</v>
      </c>
      <c r="Q83" s="69" t="s">
        <v>108</v>
      </c>
      <c r="R83" s="69" t="s">
        <v>109</v>
      </c>
      <c r="S83" s="69" t="s">
        <v>110</v>
      </c>
      <c r="T83" s="70" t="s">
        <v>111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>
      <c r="A84" s="34"/>
      <c r="B84" s="35"/>
      <c r="C84" s="75" t="s">
        <v>112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0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93</v>
      </c>
      <c r="BK84" s="156">
        <f>BK85</f>
        <v>0</v>
      </c>
    </row>
    <row r="85" spans="1:65" s="12" customFormat="1" ht="25.9" customHeight="1">
      <c r="B85" s="157"/>
      <c r="C85" s="158"/>
      <c r="D85" s="159" t="s">
        <v>71</v>
      </c>
      <c r="E85" s="160" t="s">
        <v>85</v>
      </c>
      <c r="F85" s="160" t="s">
        <v>337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P86+P92+P97+P101</f>
        <v>0</v>
      </c>
      <c r="Q85" s="165"/>
      <c r="R85" s="166">
        <f>R86+R92+R97+R101</f>
        <v>0</v>
      </c>
      <c r="S85" s="165"/>
      <c r="T85" s="167">
        <f>T86+T92+T97+T101</f>
        <v>0</v>
      </c>
      <c r="AR85" s="168" t="s">
        <v>136</v>
      </c>
      <c r="AT85" s="169" t="s">
        <v>71</v>
      </c>
      <c r="AU85" s="169" t="s">
        <v>72</v>
      </c>
      <c r="AY85" s="168" t="s">
        <v>115</v>
      </c>
      <c r="BK85" s="170">
        <f>BK86+BK92+BK97+BK101</f>
        <v>0</v>
      </c>
    </row>
    <row r="86" spans="1:65" s="12" customFormat="1" ht="22.9" customHeight="1">
      <c r="B86" s="157"/>
      <c r="C86" s="158"/>
      <c r="D86" s="159" t="s">
        <v>71</v>
      </c>
      <c r="E86" s="171" t="s">
        <v>338</v>
      </c>
      <c r="F86" s="171" t="s">
        <v>339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SUM(P87:P91)</f>
        <v>0</v>
      </c>
      <c r="Q86" s="165"/>
      <c r="R86" s="166">
        <f>SUM(R87:R91)</f>
        <v>0</v>
      </c>
      <c r="S86" s="165"/>
      <c r="T86" s="167">
        <f>SUM(T87:T91)</f>
        <v>0</v>
      </c>
      <c r="AR86" s="168" t="s">
        <v>136</v>
      </c>
      <c r="AT86" s="169" t="s">
        <v>71</v>
      </c>
      <c r="AU86" s="169" t="s">
        <v>77</v>
      </c>
      <c r="AY86" s="168" t="s">
        <v>115</v>
      </c>
      <c r="BK86" s="170">
        <f>SUM(BK87:BK91)</f>
        <v>0</v>
      </c>
    </row>
    <row r="87" spans="1:65" s="2" customFormat="1" ht="16.5" customHeight="1">
      <c r="A87" s="34"/>
      <c r="B87" s="35"/>
      <c r="C87" s="173" t="s">
        <v>77</v>
      </c>
      <c r="D87" s="173" t="s">
        <v>117</v>
      </c>
      <c r="E87" s="174" t="s">
        <v>340</v>
      </c>
      <c r="F87" s="175" t="s">
        <v>341</v>
      </c>
      <c r="G87" s="176" t="s">
        <v>236</v>
      </c>
      <c r="H87" s="177">
        <v>1</v>
      </c>
      <c r="I87" s="178"/>
      <c r="J87" s="179">
        <f>ROUND(I87*H87,2)</f>
        <v>0</v>
      </c>
      <c r="K87" s="175" t="s">
        <v>121</v>
      </c>
      <c r="L87" s="39"/>
      <c r="M87" s="180" t="s">
        <v>19</v>
      </c>
      <c r="N87" s="181" t="s">
        <v>43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342</v>
      </c>
      <c r="AT87" s="184" t="s">
        <v>117</v>
      </c>
      <c r="AU87" s="184" t="s">
        <v>81</v>
      </c>
      <c r="AY87" s="17" t="s">
        <v>115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77</v>
      </c>
      <c r="BK87" s="185">
        <f>ROUND(I87*H87,2)</f>
        <v>0</v>
      </c>
      <c r="BL87" s="17" t="s">
        <v>342</v>
      </c>
      <c r="BM87" s="184" t="s">
        <v>343</v>
      </c>
    </row>
    <row r="88" spans="1:65" s="2" customFormat="1" ht="16.5" customHeight="1">
      <c r="A88" s="34"/>
      <c r="B88" s="35"/>
      <c r="C88" s="173" t="s">
        <v>81</v>
      </c>
      <c r="D88" s="173" t="s">
        <v>117</v>
      </c>
      <c r="E88" s="174" t="s">
        <v>344</v>
      </c>
      <c r="F88" s="175" t="s">
        <v>345</v>
      </c>
      <c r="G88" s="176" t="s">
        <v>236</v>
      </c>
      <c r="H88" s="177">
        <v>1</v>
      </c>
      <c r="I88" s="178"/>
      <c r="J88" s="179">
        <f>ROUND(I88*H88,2)</f>
        <v>0</v>
      </c>
      <c r="K88" s="175" t="s">
        <v>346</v>
      </c>
      <c r="L88" s="39"/>
      <c r="M88" s="180" t="s">
        <v>19</v>
      </c>
      <c r="N88" s="181" t="s">
        <v>43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342</v>
      </c>
      <c r="AT88" s="184" t="s">
        <v>117</v>
      </c>
      <c r="AU88" s="184" t="s">
        <v>81</v>
      </c>
      <c r="AY88" s="17" t="s">
        <v>115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77</v>
      </c>
      <c r="BK88" s="185">
        <f>ROUND(I88*H88,2)</f>
        <v>0</v>
      </c>
      <c r="BL88" s="17" t="s">
        <v>342</v>
      </c>
      <c r="BM88" s="184" t="s">
        <v>347</v>
      </c>
    </row>
    <row r="89" spans="1:65" s="2" customFormat="1" ht="16.5" customHeight="1">
      <c r="A89" s="34"/>
      <c r="B89" s="35"/>
      <c r="C89" s="173" t="s">
        <v>84</v>
      </c>
      <c r="D89" s="173" t="s">
        <v>117</v>
      </c>
      <c r="E89" s="174" t="s">
        <v>348</v>
      </c>
      <c r="F89" s="175" t="s">
        <v>349</v>
      </c>
      <c r="G89" s="176" t="s">
        <v>236</v>
      </c>
      <c r="H89" s="177">
        <v>1</v>
      </c>
      <c r="I89" s="178"/>
      <c r="J89" s="179">
        <f>ROUND(I89*H89,2)</f>
        <v>0</v>
      </c>
      <c r="K89" s="175" t="s">
        <v>350</v>
      </c>
      <c r="L89" s="39"/>
      <c r="M89" s="180" t="s">
        <v>19</v>
      </c>
      <c r="N89" s="181" t="s">
        <v>43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342</v>
      </c>
      <c r="AT89" s="184" t="s">
        <v>117</v>
      </c>
      <c r="AU89" s="184" t="s">
        <v>81</v>
      </c>
      <c r="AY89" s="17" t="s">
        <v>115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77</v>
      </c>
      <c r="BK89" s="185">
        <f>ROUND(I89*H89,2)</f>
        <v>0</v>
      </c>
      <c r="BL89" s="17" t="s">
        <v>342</v>
      </c>
      <c r="BM89" s="184" t="s">
        <v>351</v>
      </c>
    </row>
    <row r="90" spans="1:65" s="2" customFormat="1" ht="16.5" customHeight="1">
      <c r="A90" s="34"/>
      <c r="B90" s="35"/>
      <c r="C90" s="173" t="s">
        <v>122</v>
      </c>
      <c r="D90" s="173" t="s">
        <v>117</v>
      </c>
      <c r="E90" s="174" t="s">
        <v>352</v>
      </c>
      <c r="F90" s="175" t="s">
        <v>353</v>
      </c>
      <c r="G90" s="176" t="s">
        <v>236</v>
      </c>
      <c r="H90" s="177">
        <v>1</v>
      </c>
      <c r="I90" s="178"/>
      <c r="J90" s="179">
        <f>ROUND(I90*H90,2)</f>
        <v>0</v>
      </c>
      <c r="K90" s="175" t="s">
        <v>354</v>
      </c>
      <c r="L90" s="39"/>
      <c r="M90" s="180" t="s">
        <v>19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342</v>
      </c>
      <c r="AT90" s="184" t="s">
        <v>117</v>
      </c>
      <c r="AU90" s="184" t="s">
        <v>81</v>
      </c>
      <c r="AY90" s="17" t="s">
        <v>115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77</v>
      </c>
      <c r="BK90" s="185">
        <f>ROUND(I90*H90,2)</f>
        <v>0</v>
      </c>
      <c r="BL90" s="17" t="s">
        <v>342</v>
      </c>
      <c r="BM90" s="184" t="s">
        <v>355</v>
      </c>
    </row>
    <row r="91" spans="1:65" s="2" customFormat="1" ht="16.5" customHeight="1">
      <c r="A91" s="34"/>
      <c r="B91" s="35"/>
      <c r="C91" s="173" t="s">
        <v>136</v>
      </c>
      <c r="D91" s="173" t="s">
        <v>117</v>
      </c>
      <c r="E91" s="174" t="s">
        <v>356</v>
      </c>
      <c r="F91" s="175" t="s">
        <v>357</v>
      </c>
      <c r="G91" s="176" t="s">
        <v>236</v>
      </c>
      <c r="H91" s="177">
        <v>1</v>
      </c>
      <c r="I91" s="178"/>
      <c r="J91" s="179">
        <f>ROUND(I91*H91,2)</f>
        <v>0</v>
      </c>
      <c r="K91" s="175" t="s">
        <v>346</v>
      </c>
      <c r="L91" s="39"/>
      <c r="M91" s="180" t="s">
        <v>19</v>
      </c>
      <c r="N91" s="181" t="s">
        <v>43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342</v>
      </c>
      <c r="AT91" s="184" t="s">
        <v>117</v>
      </c>
      <c r="AU91" s="184" t="s">
        <v>81</v>
      </c>
      <c r="AY91" s="17" t="s">
        <v>115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77</v>
      </c>
      <c r="BK91" s="185">
        <f>ROUND(I91*H91,2)</f>
        <v>0</v>
      </c>
      <c r="BL91" s="17" t="s">
        <v>342</v>
      </c>
      <c r="BM91" s="184" t="s">
        <v>358</v>
      </c>
    </row>
    <row r="92" spans="1:65" s="12" customFormat="1" ht="22.9" customHeight="1">
      <c r="B92" s="157"/>
      <c r="C92" s="158"/>
      <c r="D92" s="159" t="s">
        <v>71</v>
      </c>
      <c r="E92" s="171" t="s">
        <v>359</v>
      </c>
      <c r="F92" s="171" t="s">
        <v>360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SUM(P93:P96)</f>
        <v>0</v>
      </c>
      <c r="Q92" s="165"/>
      <c r="R92" s="166">
        <f>SUM(R93:R96)</f>
        <v>0</v>
      </c>
      <c r="S92" s="165"/>
      <c r="T92" s="167">
        <f>SUM(T93:T96)</f>
        <v>0</v>
      </c>
      <c r="AR92" s="168" t="s">
        <v>136</v>
      </c>
      <c r="AT92" s="169" t="s">
        <v>71</v>
      </c>
      <c r="AU92" s="169" t="s">
        <v>77</v>
      </c>
      <c r="AY92" s="168" t="s">
        <v>115</v>
      </c>
      <c r="BK92" s="170">
        <f>SUM(BK93:BK96)</f>
        <v>0</v>
      </c>
    </row>
    <row r="93" spans="1:65" s="2" customFormat="1" ht="16.5" customHeight="1">
      <c r="A93" s="34"/>
      <c r="B93" s="35"/>
      <c r="C93" s="173" t="s">
        <v>140</v>
      </c>
      <c r="D93" s="173" t="s">
        <v>117</v>
      </c>
      <c r="E93" s="174" t="s">
        <v>361</v>
      </c>
      <c r="F93" s="175" t="s">
        <v>362</v>
      </c>
      <c r="G93" s="176" t="s">
        <v>236</v>
      </c>
      <c r="H93" s="177">
        <v>1</v>
      </c>
      <c r="I93" s="178"/>
      <c r="J93" s="179">
        <f>ROUND(I93*H93,2)</f>
        <v>0</v>
      </c>
      <c r="K93" s="175" t="s">
        <v>121</v>
      </c>
      <c r="L93" s="39"/>
      <c r="M93" s="180" t="s">
        <v>19</v>
      </c>
      <c r="N93" s="181" t="s">
        <v>43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342</v>
      </c>
      <c r="AT93" s="184" t="s">
        <v>117</v>
      </c>
      <c r="AU93" s="184" t="s">
        <v>81</v>
      </c>
      <c r="AY93" s="17" t="s">
        <v>115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77</v>
      </c>
      <c r="BK93" s="185">
        <f>ROUND(I93*H93,2)</f>
        <v>0</v>
      </c>
      <c r="BL93" s="17" t="s">
        <v>342</v>
      </c>
      <c r="BM93" s="184" t="s">
        <v>363</v>
      </c>
    </row>
    <row r="94" spans="1:65" s="2" customFormat="1" ht="19.5">
      <c r="A94" s="34"/>
      <c r="B94" s="35"/>
      <c r="C94" s="36"/>
      <c r="D94" s="188" t="s">
        <v>174</v>
      </c>
      <c r="E94" s="36"/>
      <c r="F94" s="198" t="s">
        <v>364</v>
      </c>
      <c r="G94" s="36"/>
      <c r="H94" s="36"/>
      <c r="I94" s="199"/>
      <c r="J94" s="36"/>
      <c r="K94" s="36"/>
      <c r="L94" s="39"/>
      <c r="M94" s="200"/>
      <c r="N94" s="201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174</v>
      </c>
      <c r="AU94" s="17" t="s">
        <v>81</v>
      </c>
    </row>
    <row r="95" spans="1:65" s="2" customFormat="1" ht="16.5" customHeight="1">
      <c r="A95" s="34"/>
      <c r="B95" s="35"/>
      <c r="C95" s="173" t="s">
        <v>144</v>
      </c>
      <c r="D95" s="173" t="s">
        <v>117</v>
      </c>
      <c r="E95" s="174" t="s">
        <v>365</v>
      </c>
      <c r="F95" s="175" t="s">
        <v>366</v>
      </c>
      <c r="G95" s="176" t="s">
        <v>236</v>
      </c>
      <c r="H95" s="177">
        <v>1</v>
      </c>
      <c r="I95" s="178"/>
      <c r="J95" s="179">
        <f>ROUND(I95*H95,2)</f>
        <v>0</v>
      </c>
      <c r="K95" s="175" t="s">
        <v>121</v>
      </c>
      <c r="L95" s="39"/>
      <c r="M95" s="180" t="s">
        <v>19</v>
      </c>
      <c r="N95" s="181" t="s">
        <v>43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342</v>
      </c>
      <c r="AT95" s="184" t="s">
        <v>117</v>
      </c>
      <c r="AU95" s="184" t="s">
        <v>81</v>
      </c>
      <c r="AY95" s="17" t="s">
        <v>115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77</v>
      </c>
      <c r="BK95" s="185">
        <f>ROUND(I95*H95,2)</f>
        <v>0</v>
      </c>
      <c r="BL95" s="17" t="s">
        <v>342</v>
      </c>
      <c r="BM95" s="184" t="s">
        <v>367</v>
      </c>
    </row>
    <row r="96" spans="1:65" s="2" customFormat="1" ht="19.5">
      <c r="A96" s="34"/>
      <c r="B96" s="35"/>
      <c r="C96" s="36"/>
      <c r="D96" s="188" t="s">
        <v>174</v>
      </c>
      <c r="E96" s="36"/>
      <c r="F96" s="198" t="s">
        <v>368</v>
      </c>
      <c r="G96" s="36"/>
      <c r="H96" s="36"/>
      <c r="I96" s="199"/>
      <c r="J96" s="36"/>
      <c r="K96" s="36"/>
      <c r="L96" s="39"/>
      <c r="M96" s="200"/>
      <c r="N96" s="201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174</v>
      </c>
      <c r="AU96" s="17" t="s">
        <v>81</v>
      </c>
    </row>
    <row r="97" spans="1:65" s="12" customFormat="1" ht="22.9" customHeight="1">
      <c r="B97" s="157"/>
      <c r="C97" s="158"/>
      <c r="D97" s="159" t="s">
        <v>71</v>
      </c>
      <c r="E97" s="171" t="s">
        <v>369</v>
      </c>
      <c r="F97" s="171" t="s">
        <v>370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SUM(P98:P100)</f>
        <v>0</v>
      </c>
      <c r="Q97" s="165"/>
      <c r="R97" s="166">
        <f>SUM(R98:R100)</f>
        <v>0</v>
      </c>
      <c r="S97" s="165"/>
      <c r="T97" s="167">
        <f>SUM(T98:T100)</f>
        <v>0</v>
      </c>
      <c r="AR97" s="168" t="s">
        <v>136</v>
      </c>
      <c r="AT97" s="169" t="s">
        <v>71</v>
      </c>
      <c r="AU97" s="169" t="s">
        <v>77</v>
      </c>
      <c r="AY97" s="168" t="s">
        <v>115</v>
      </c>
      <c r="BK97" s="170">
        <f>SUM(BK98:BK100)</f>
        <v>0</v>
      </c>
    </row>
    <row r="98" spans="1:65" s="2" customFormat="1" ht="16.5" customHeight="1">
      <c r="A98" s="34"/>
      <c r="B98" s="35"/>
      <c r="C98" s="173" t="s">
        <v>148</v>
      </c>
      <c r="D98" s="173" t="s">
        <v>117</v>
      </c>
      <c r="E98" s="174" t="s">
        <v>371</v>
      </c>
      <c r="F98" s="175" t="s">
        <v>372</v>
      </c>
      <c r="G98" s="176" t="s">
        <v>236</v>
      </c>
      <c r="H98" s="177">
        <v>1</v>
      </c>
      <c r="I98" s="178"/>
      <c r="J98" s="179">
        <f>ROUND(I98*H98,2)</f>
        <v>0</v>
      </c>
      <c r="K98" s="175" t="s">
        <v>121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342</v>
      </c>
      <c r="AT98" s="184" t="s">
        <v>117</v>
      </c>
      <c r="AU98" s="184" t="s">
        <v>81</v>
      </c>
      <c r="AY98" s="17" t="s">
        <v>115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77</v>
      </c>
      <c r="BK98" s="185">
        <f>ROUND(I98*H98,2)</f>
        <v>0</v>
      </c>
      <c r="BL98" s="17" t="s">
        <v>342</v>
      </c>
      <c r="BM98" s="184" t="s">
        <v>373</v>
      </c>
    </row>
    <row r="99" spans="1:65" s="2" customFormat="1" ht="16.5" customHeight="1">
      <c r="A99" s="34"/>
      <c r="B99" s="35"/>
      <c r="C99" s="173" t="s">
        <v>152</v>
      </c>
      <c r="D99" s="173" t="s">
        <v>117</v>
      </c>
      <c r="E99" s="174" t="s">
        <v>374</v>
      </c>
      <c r="F99" s="175" t="s">
        <v>375</v>
      </c>
      <c r="G99" s="176" t="s">
        <v>236</v>
      </c>
      <c r="H99" s="177">
        <v>1</v>
      </c>
      <c r="I99" s="178"/>
      <c r="J99" s="179">
        <f>ROUND(I99*H99,2)</f>
        <v>0</v>
      </c>
      <c r="K99" s="175" t="s">
        <v>121</v>
      </c>
      <c r="L99" s="39"/>
      <c r="M99" s="180" t="s">
        <v>19</v>
      </c>
      <c r="N99" s="181" t="s">
        <v>43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342</v>
      </c>
      <c r="AT99" s="184" t="s">
        <v>117</v>
      </c>
      <c r="AU99" s="184" t="s">
        <v>81</v>
      </c>
      <c r="AY99" s="17" t="s">
        <v>115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77</v>
      </c>
      <c r="BK99" s="185">
        <f>ROUND(I99*H99,2)</f>
        <v>0</v>
      </c>
      <c r="BL99" s="17" t="s">
        <v>342</v>
      </c>
      <c r="BM99" s="184" t="s">
        <v>376</v>
      </c>
    </row>
    <row r="100" spans="1:65" s="2" customFormat="1" ht="16.5" customHeight="1">
      <c r="A100" s="34"/>
      <c r="B100" s="35"/>
      <c r="C100" s="173" t="s">
        <v>156</v>
      </c>
      <c r="D100" s="173" t="s">
        <v>117</v>
      </c>
      <c r="E100" s="174" t="s">
        <v>377</v>
      </c>
      <c r="F100" s="175" t="s">
        <v>378</v>
      </c>
      <c r="G100" s="176" t="s">
        <v>236</v>
      </c>
      <c r="H100" s="177">
        <v>1</v>
      </c>
      <c r="I100" s="178"/>
      <c r="J100" s="179">
        <f>ROUND(I100*H100,2)</f>
        <v>0</v>
      </c>
      <c r="K100" s="175" t="s">
        <v>350</v>
      </c>
      <c r="L100" s="39"/>
      <c r="M100" s="180" t="s">
        <v>19</v>
      </c>
      <c r="N100" s="181" t="s">
        <v>43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342</v>
      </c>
      <c r="AT100" s="184" t="s">
        <v>117</v>
      </c>
      <c r="AU100" s="184" t="s">
        <v>81</v>
      </c>
      <c r="AY100" s="17" t="s">
        <v>115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77</v>
      </c>
      <c r="BK100" s="185">
        <f>ROUND(I100*H100,2)</f>
        <v>0</v>
      </c>
      <c r="BL100" s="17" t="s">
        <v>342</v>
      </c>
      <c r="BM100" s="184" t="s">
        <v>379</v>
      </c>
    </row>
    <row r="101" spans="1:65" s="12" customFormat="1" ht="22.9" customHeight="1">
      <c r="B101" s="157"/>
      <c r="C101" s="158"/>
      <c r="D101" s="159" t="s">
        <v>71</v>
      </c>
      <c r="E101" s="171" t="s">
        <v>380</v>
      </c>
      <c r="F101" s="171" t="s">
        <v>381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SUM(P102:P103)</f>
        <v>0</v>
      </c>
      <c r="Q101" s="165"/>
      <c r="R101" s="166">
        <f>SUM(R102:R103)</f>
        <v>0</v>
      </c>
      <c r="S101" s="165"/>
      <c r="T101" s="167">
        <f>SUM(T102:T103)</f>
        <v>0</v>
      </c>
      <c r="AR101" s="168" t="s">
        <v>136</v>
      </c>
      <c r="AT101" s="169" t="s">
        <v>71</v>
      </c>
      <c r="AU101" s="169" t="s">
        <v>77</v>
      </c>
      <c r="AY101" s="168" t="s">
        <v>115</v>
      </c>
      <c r="BK101" s="170">
        <f>SUM(BK102:BK103)</f>
        <v>0</v>
      </c>
    </row>
    <row r="102" spans="1:65" s="2" customFormat="1" ht="24">
      <c r="A102" s="34"/>
      <c r="B102" s="35"/>
      <c r="C102" s="173" t="s">
        <v>160</v>
      </c>
      <c r="D102" s="173" t="s">
        <v>117</v>
      </c>
      <c r="E102" s="174" t="s">
        <v>382</v>
      </c>
      <c r="F102" s="175" t="s">
        <v>383</v>
      </c>
      <c r="G102" s="176" t="s">
        <v>236</v>
      </c>
      <c r="H102" s="177">
        <v>1</v>
      </c>
      <c r="I102" s="178"/>
      <c r="J102" s="179">
        <f>ROUND(I102*H102,2)</f>
        <v>0</v>
      </c>
      <c r="K102" s="175" t="s">
        <v>121</v>
      </c>
      <c r="L102" s="39"/>
      <c r="M102" s="180" t="s">
        <v>19</v>
      </c>
      <c r="N102" s="181" t="s">
        <v>43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342</v>
      </c>
      <c r="AT102" s="184" t="s">
        <v>117</v>
      </c>
      <c r="AU102" s="184" t="s">
        <v>81</v>
      </c>
      <c r="AY102" s="17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77</v>
      </c>
      <c r="BK102" s="185">
        <f>ROUND(I102*H102,2)</f>
        <v>0</v>
      </c>
      <c r="BL102" s="17" t="s">
        <v>342</v>
      </c>
      <c r="BM102" s="184" t="s">
        <v>384</v>
      </c>
    </row>
    <row r="103" spans="1:65" s="2" customFormat="1" ht="19.5">
      <c r="A103" s="34"/>
      <c r="B103" s="35"/>
      <c r="C103" s="36"/>
      <c r="D103" s="188" t="s">
        <v>174</v>
      </c>
      <c r="E103" s="36"/>
      <c r="F103" s="198" t="s">
        <v>385</v>
      </c>
      <c r="G103" s="36"/>
      <c r="H103" s="36"/>
      <c r="I103" s="199"/>
      <c r="J103" s="36"/>
      <c r="K103" s="36"/>
      <c r="L103" s="39"/>
      <c r="M103" s="228"/>
      <c r="N103" s="229"/>
      <c r="O103" s="225"/>
      <c r="P103" s="225"/>
      <c r="Q103" s="225"/>
      <c r="R103" s="225"/>
      <c r="S103" s="225"/>
      <c r="T103" s="23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174</v>
      </c>
      <c r="AU103" s="17" t="s">
        <v>81</v>
      </c>
    </row>
    <row r="104" spans="1:65" s="2" customFormat="1" ht="6.95" customHeight="1">
      <c r="A104" s="34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39"/>
      <c r="M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</sheetData>
  <sheetProtection algorithmName="SHA-512" hashValue="wiM7GR5bvpXSPjlyvrBGkqeFCIxNMJb3PoEuv2CI1kPMnxiehv3ItRJdKpxtLZZApFUM9X+P0YYgBixjs5EZVA==" saltValue="n9S1KVgBlFLGLNP0/6kjR6iagpOmdiKh6dr9nH0tl3WyqBfAmQT6ZD1qOi311rJsigkMtaPIdsQpwhMSMauyXA==" spinCount="100000" sheet="1" objects="1" scenarios="1" formatColumns="0" formatRows="0" autoFilter="0"/>
  <autoFilter ref="C83:K10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1" customWidth="1"/>
    <col min="2" max="2" width="1.6640625" style="231" customWidth="1"/>
    <col min="3" max="4" width="5" style="231" customWidth="1"/>
    <col min="5" max="5" width="11.6640625" style="231" customWidth="1"/>
    <col min="6" max="6" width="9.1640625" style="231" customWidth="1"/>
    <col min="7" max="7" width="5" style="231" customWidth="1"/>
    <col min="8" max="8" width="77.83203125" style="231" customWidth="1"/>
    <col min="9" max="10" width="20" style="231" customWidth="1"/>
    <col min="11" max="11" width="1.6640625" style="231" customWidth="1"/>
  </cols>
  <sheetData>
    <row r="1" spans="2:11" s="1" customFormat="1" ht="37.5" customHeight="1"/>
    <row r="2" spans="2:11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pans="2:11" s="15" customFormat="1" ht="45" customHeight="1">
      <c r="B3" s="235"/>
      <c r="C3" s="363" t="s">
        <v>386</v>
      </c>
      <c r="D3" s="363"/>
      <c r="E3" s="363"/>
      <c r="F3" s="363"/>
      <c r="G3" s="363"/>
      <c r="H3" s="363"/>
      <c r="I3" s="363"/>
      <c r="J3" s="363"/>
      <c r="K3" s="236"/>
    </row>
    <row r="4" spans="2:11" s="1" customFormat="1" ht="25.5" customHeight="1">
      <c r="B4" s="237"/>
      <c r="C4" s="368" t="s">
        <v>387</v>
      </c>
      <c r="D4" s="368"/>
      <c r="E4" s="368"/>
      <c r="F4" s="368"/>
      <c r="G4" s="368"/>
      <c r="H4" s="368"/>
      <c r="I4" s="368"/>
      <c r="J4" s="368"/>
      <c r="K4" s="238"/>
    </row>
    <row r="5" spans="2:11" s="1" customFormat="1" ht="5.25" customHeight="1">
      <c r="B5" s="237"/>
      <c r="C5" s="239"/>
      <c r="D5" s="239"/>
      <c r="E5" s="239"/>
      <c r="F5" s="239"/>
      <c r="G5" s="239"/>
      <c r="H5" s="239"/>
      <c r="I5" s="239"/>
      <c r="J5" s="239"/>
      <c r="K5" s="238"/>
    </row>
    <row r="6" spans="2:11" s="1" customFormat="1" ht="15" customHeight="1">
      <c r="B6" s="237"/>
      <c r="C6" s="367" t="s">
        <v>388</v>
      </c>
      <c r="D6" s="367"/>
      <c r="E6" s="367"/>
      <c r="F6" s="367"/>
      <c r="G6" s="367"/>
      <c r="H6" s="367"/>
      <c r="I6" s="367"/>
      <c r="J6" s="367"/>
      <c r="K6" s="238"/>
    </row>
    <row r="7" spans="2:11" s="1" customFormat="1" ht="15" customHeight="1">
      <c r="B7" s="241"/>
      <c r="C7" s="367" t="s">
        <v>389</v>
      </c>
      <c r="D7" s="367"/>
      <c r="E7" s="367"/>
      <c r="F7" s="367"/>
      <c r="G7" s="367"/>
      <c r="H7" s="367"/>
      <c r="I7" s="367"/>
      <c r="J7" s="367"/>
      <c r="K7" s="238"/>
    </row>
    <row r="8" spans="2:11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pans="2:11" s="1" customFormat="1" ht="15" customHeight="1">
      <c r="B9" s="241"/>
      <c r="C9" s="367" t="s">
        <v>390</v>
      </c>
      <c r="D9" s="367"/>
      <c r="E9" s="367"/>
      <c r="F9" s="367"/>
      <c r="G9" s="367"/>
      <c r="H9" s="367"/>
      <c r="I9" s="367"/>
      <c r="J9" s="367"/>
      <c r="K9" s="238"/>
    </row>
    <row r="10" spans="2:11" s="1" customFormat="1" ht="15" customHeight="1">
      <c r="B10" s="241"/>
      <c r="C10" s="240"/>
      <c r="D10" s="367" t="s">
        <v>391</v>
      </c>
      <c r="E10" s="367"/>
      <c r="F10" s="367"/>
      <c r="G10" s="367"/>
      <c r="H10" s="367"/>
      <c r="I10" s="367"/>
      <c r="J10" s="367"/>
      <c r="K10" s="238"/>
    </row>
    <row r="11" spans="2:11" s="1" customFormat="1" ht="15" customHeight="1">
      <c r="B11" s="241"/>
      <c r="C11" s="242"/>
      <c r="D11" s="367" t="s">
        <v>392</v>
      </c>
      <c r="E11" s="367"/>
      <c r="F11" s="367"/>
      <c r="G11" s="367"/>
      <c r="H11" s="367"/>
      <c r="I11" s="367"/>
      <c r="J11" s="367"/>
      <c r="K11" s="238"/>
    </row>
    <row r="12" spans="2:11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pans="2:11" s="1" customFormat="1" ht="15" customHeight="1">
      <c r="B13" s="241"/>
      <c r="C13" s="242"/>
      <c r="D13" s="243" t="s">
        <v>393</v>
      </c>
      <c r="E13" s="240"/>
      <c r="F13" s="240"/>
      <c r="G13" s="240"/>
      <c r="H13" s="240"/>
      <c r="I13" s="240"/>
      <c r="J13" s="240"/>
      <c r="K13" s="238"/>
    </row>
    <row r="14" spans="2:11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pans="2:11" s="1" customFormat="1" ht="15" customHeight="1">
      <c r="B15" s="241"/>
      <c r="C15" s="242"/>
      <c r="D15" s="367" t="s">
        <v>394</v>
      </c>
      <c r="E15" s="367"/>
      <c r="F15" s="367"/>
      <c r="G15" s="367"/>
      <c r="H15" s="367"/>
      <c r="I15" s="367"/>
      <c r="J15" s="367"/>
      <c r="K15" s="238"/>
    </row>
    <row r="16" spans="2:11" s="1" customFormat="1" ht="15" customHeight="1">
      <c r="B16" s="241"/>
      <c r="C16" s="242"/>
      <c r="D16" s="367" t="s">
        <v>395</v>
      </c>
      <c r="E16" s="367"/>
      <c r="F16" s="367"/>
      <c r="G16" s="367"/>
      <c r="H16" s="367"/>
      <c r="I16" s="367"/>
      <c r="J16" s="367"/>
      <c r="K16" s="238"/>
    </row>
    <row r="17" spans="2:11" s="1" customFormat="1" ht="15" customHeight="1">
      <c r="B17" s="241"/>
      <c r="C17" s="242"/>
      <c r="D17" s="367" t="s">
        <v>396</v>
      </c>
      <c r="E17" s="367"/>
      <c r="F17" s="367"/>
      <c r="G17" s="367"/>
      <c r="H17" s="367"/>
      <c r="I17" s="367"/>
      <c r="J17" s="367"/>
      <c r="K17" s="238"/>
    </row>
    <row r="18" spans="2:11" s="1" customFormat="1" ht="15" customHeight="1">
      <c r="B18" s="241"/>
      <c r="C18" s="242"/>
      <c r="D18" s="242"/>
      <c r="E18" s="244" t="s">
        <v>79</v>
      </c>
      <c r="F18" s="367" t="s">
        <v>397</v>
      </c>
      <c r="G18" s="367"/>
      <c r="H18" s="367"/>
      <c r="I18" s="367"/>
      <c r="J18" s="367"/>
      <c r="K18" s="238"/>
    </row>
    <row r="19" spans="2:11" s="1" customFormat="1" ht="15" customHeight="1">
      <c r="B19" s="241"/>
      <c r="C19" s="242"/>
      <c r="D19" s="242"/>
      <c r="E19" s="244" t="s">
        <v>398</v>
      </c>
      <c r="F19" s="367" t="s">
        <v>399</v>
      </c>
      <c r="G19" s="367"/>
      <c r="H19" s="367"/>
      <c r="I19" s="367"/>
      <c r="J19" s="367"/>
      <c r="K19" s="238"/>
    </row>
    <row r="20" spans="2:11" s="1" customFormat="1" ht="15" customHeight="1">
      <c r="B20" s="241"/>
      <c r="C20" s="242"/>
      <c r="D20" s="242"/>
      <c r="E20" s="244" t="s">
        <v>400</v>
      </c>
      <c r="F20" s="367" t="s">
        <v>401</v>
      </c>
      <c r="G20" s="367"/>
      <c r="H20" s="367"/>
      <c r="I20" s="367"/>
      <c r="J20" s="367"/>
      <c r="K20" s="238"/>
    </row>
    <row r="21" spans="2:11" s="1" customFormat="1" ht="15" customHeight="1">
      <c r="B21" s="241"/>
      <c r="C21" s="242"/>
      <c r="D21" s="242"/>
      <c r="E21" s="244" t="s">
        <v>402</v>
      </c>
      <c r="F21" s="367" t="s">
        <v>403</v>
      </c>
      <c r="G21" s="367"/>
      <c r="H21" s="367"/>
      <c r="I21" s="367"/>
      <c r="J21" s="367"/>
      <c r="K21" s="238"/>
    </row>
    <row r="22" spans="2:11" s="1" customFormat="1" ht="15" customHeight="1">
      <c r="B22" s="241"/>
      <c r="C22" s="242"/>
      <c r="D22" s="242"/>
      <c r="E22" s="244" t="s">
        <v>404</v>
      </c>
      <c r="F22" s="367" t="s">
        <v>405</v>
      </c>
      <c r="G22" s="367"/>
      <c r="H22" s="367"/>
      <c r="I22" s="367"/>
      <c r="J22" s="367"/>
      <c r="K22" s="238"/>
    </row>
    <row r="23" spans="2:11" s="1" customFormat="1" ht="15" customHeight="1">
      <c r="B23" s="241"/>
      <c r="C23" s="242"/>
      <c r="D23" s="242"/>
      <c r="E23" s="244" t="s">
        <v>406</v>
      </c>
      <c r="F23" s="367" t="s">
        <v>407</v>
      </c>
      <c r="G23" s="367"/>
      <c r="H23" s="367"/>
      <c r="I23" s="367"/>
      <c r="J23" s="367"/>
      <c r="K23" s="238"/>
    </row>
    <row r="24" spans="2:11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pans="2:11" s="1" customFormat="1" ht="15" customHeight="1">
      <c r="B25" s="241"/>
      <c r="C25" s="367" t="s">
        <v>408</v>
      </c>
      <c r="D25" s="367"/>
      <c r="E25" s="367"/>
      <c r="F25" s="367"/>
      <c r="G25" s="367"/>
      <c r="H25" s="367"/>
      <c r="I25" s="367"/>
      <c r="J25" s="367"/>
      <c r="K25" s="238"/>
    </row>
    <row r="26" spans="2:11" s="1" customFormat="1" ht="15" customHeight="1">
      <c r="B26" s="241"/>
      <c r="C26" s="367" t="s">
        <v>409</v>
      </c>
      <c r="D26" s="367"/>
      <c r="E26" s="367"/>
      <c r="F26" s="367"/>
      <c r="G26" s="367"/>
      <c r="H26" s="367"/>
      <c r="I26" s="367"/>
      <c r="J26" s="367"/>
      <c r="K26" s="238"/>
    </row>
    <row r="27" spans="2:11" s="1" customFormat="1" ht="15" customHeight="1">
      <c r="B27" s="241"/>
      <c r="C27" s="240"/>
      <c r="D27" s="367" t="s">
        <v>410</v>
      </c>
      <c r="E27" s="367"/>
      <c r="F27" s="367"/>
      <c r="G27" s="367"/>
      <c r="H27" s="367"/>
      <c r="I27" s="367"/>
      <c r="J27" s="367"/>
      <c r="K27" s="238"/>
    </row>
    <row r="28" spans="2:11" s="1" customFormat="1" ht="15" customHeight="1">
      <c r="B28" s="241"/>
      <c r="C28" s="242"/>
      <c r="D28" s="367" t="s">
        <v>411</v>
      </c>
      <c r="E28" s="367"/>
      <c r="F28" s="367"/>
      <c r="G28" s="367"/>
      <c r="H28" s="367"/>
      <c r="I28" s="367"/>
      <c r="J28" s="367"/>
      <c r="K28" s="238"/>
    </row>
    <row r="29" spans="2:11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pans="2:11" s="1" customFormat="1" ht="15" customHeight="1">
      <c r="B30" s="241"/>
      <c r="C30" s="242"/>
      <c r="D30" s="367" t="s">
        <v>412</v>
      </c>
      <c r="E30" s="367"/>
      <c r="F30" s="367"/>
      <c r="G30" s="367"/>
      <c r="H30" s="367"/>
      <c r="I30" s="367"/>
      <c r="J30" s="367"/>
      <c r="K30" s="238"/>
    </row>
    <row r="31" spans="2:11" s="1" customFormat="1" ht="15" customHeight="1">
      <c r="B31" s="241"/>
      <c r="C31" s="242"/>
      <c r="D31" s="367" t="s">
        <v>413</v>
      </c>
      <c r="E31" s="367"/>
      <c r="F31" s="367"/>
      <c r="G31" s="367"/>
      <c r="H31" s="367"/>
      <c r="I31" s="367"/>
      <c r="J31" s="367"/>
      <c r="K31" s="238"/>
    </row>
    <row r="32" spans="2:11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pans="2:11" s="1" customFormat="1" ht="15" customHeight="1">
      <c r="B33" s="241"/>
      <c r="C33" s="242"/>
      <c r="D33" s="367" t="s">
        <v>414</v>
      </c>
      <c r="E33" s="367"/>
      <c r="F33" s="367"/>
      <c r="G33" s="367"/>
      <c r="H33" s="367"/>
      <c r="I33" s="367"/>
      <c r="J33" s="367"/>
      <c r="K33" s="238"/>
    </row>
    <row r="34" spans="2:11" s="1" customFormat="1" ht="15" customHeight="1">
      <c r="B34" s="241"/>
      <c r="C34" s="242"/>
      <c r="D34" s="367" t="s">
        <v>415</v>
      </c>
      <c r="E34" s="367"/>
      <c r="F34" s="367"/>
      <c r="G34" s="367"/>
      <c r="H34" s="367"/>
      <c r="I34" s="367"/>
      <c r="J34" s="367"/>
      <c r="K34" s="238"/>
    </row>
    <row r="35" spans="2:11" s="1" customFormat="1" ht="15" customHeight="1">
      <c r="B35" s="241"/>
      <c r="C35" s="242"/>
      <c r="D35" s="367" t="s">
        <v>416</v>
      </c>
      <c r="E35" s="367"/>
      <c r="F35" s="367"/>
      <c r="G35" s="367"/>
      <c r="H35" s="367"/>
      <c r="I35" s="367"/>
      <c r="J35" s="367"/>
      <c r="K35" s="238"/>
    </row>
    <row r="36" spans="2:11" s="1" customFormat="1" ht="15" customHeight="1">
      <c r="B36" s="241"/>
      <c r="C36" s="242"/>
      <c r="D36" s="240"/>
      <c r="E36" s="243" t="s">
        <v>101</v>
      </c>
      <c r="F36" s="240"/>
      <c r="G36" s="367" t="s">
        <v>417</v>
      </c>
      <c r="H36" s="367"/>
      <c r="I36" s="367"/>
      <c r="J36" s="367"/>
      <c r="K36" s="238"/>
    </row>
    <row r="37" spans="2:11" s="1" customFormat="1" ht="30.75" customHeight="1">
      <c r="B37" s="241"/>
      <c r="C37" s="242"/>
      <c r="D37" s="240"/>
      <c r="E37" s="243" t="s">
        <v>418</v>
      </c>
      <c r="F37" s="240"/>
      <c r="G37" s="367" t="s">
        <v>419</v>
      </c>
      <c r="H37" s="367"/>
      <c r="I37" s="367"/>
      <c r="J37" s="367"/>
      <c r="K37" s="238"/>
    </row>
    <row r="38" spans="2:11" s="1" customFormat="1" ht="15" customHeight="1">
      <c r="B38" s="241"/>
      <c r="C38" s="242"/>
      <c r="D38" s="240"/>
      <c r="E38" s="243" t="s">
        <v>53</v>
      </c>
      <c r="F38" s="240"/>
      <c r="G38" s="367" t="s">
        <v>420</v>
      </c>
      <c r="H38" s="367"/>
      <c r="I38" s="367"/>
      <c r="J38" s="367"/>
      <c r="K38" s="238"/>
    </row>
    <row r="39" spans="2:11" s="1" customFormat="1" ht="15" customHeight="1">
      <c r="B39" s="241"/>
      <c r="C39" s="242"/>
      <c r="D39" s="240"/>
      <c r="E39" s="243" t="s">
        <v>54</v>
      </c>
      <c r="F39" s="240"/>
      <c r="G39" s="367" t="s">
        <v>421</v>
      </c>
      <c r="H39" s="367"/>
      <c r="I39" s="367"/>
      <c r="J39" s="367"/>
      <c r="K39" s="238"/>
    </row>
    <row r="40" spans="2:11" s="1" customFormat="1" ht="15" customHeight="1">
      <c r="B40" s="241"/>
      <c r="C40" s="242"/>
      <c r="D40" s="240"/>
      <c r="E40" s="243" t="s">
        <v>102</v>
      </c>
      <c r="F40" s="240"/>
      <c r="G40" s="367" t="s">
        <v>422</v>
      </c>
      <c r="H40" s="367"/>
      <c r="I40" s="367"/>
      <c r="J40" s="367"/>
      <c r="K40" s="238"/>
    </row>
    <row r="41" spans="2:11" s="1" customFormat="1" ht="15" customHeight="1">
      <c r="B41" s="241"/>
      <c r="C41" s="242"/>
      <c r="D41" s="240"/>
      <c r="E41" s="243" t="s">
        <v>103</v>
      </c>
      <c r="F41" s="240"/>
      <c r="G41" s="367" t="s">
        <v>423</v>
      </c>
      <c r="H41" s="367"/>
      <c r="I41" s="367"/>
      <c r="J41" s="367"/>
      <c r="K41" s="238"/>
    </row>
    <row r="42" spans="2:11" s="1" customFormat="1" ht="15" customHeight="1">
      <c r="B42" s="241"/>
      <c r="C42" s="242"/>
      <c r="D42" s="240"/>
      <c r="E42" s="243" t="s">
        <v>424</v>
      </c>
      <c r="F42" s="240"/>
      <c r="G42" s="367" t="s">
        <v>425</v>
      </c>
      <c r="H42" s="367"/>
      <c r="I42" s="367"/>
      <c r="J42" s="367"/>
      <c r="K42" s="238"/>
    </row>
    <row r="43" spans="2:11" s="1" customFormat="1" ht="15" customHeight="1">
      <c r="B43" s="241"/>
      <c r="C43" s="242"/>
      <c r="D43" s="240"/>
      <c r="E43" s="243"/>
      <c r="F43" s="240"/>
      <c r="G43" s="367" t="s">
        <v>426</v>
      </c>
      <c r="H43" s="367"/>
      <c r="I43" s="367"/>
      <c r="J43" s="367"/>
      <c r="K43" s="238"/>
    </row>
    <row r="44" spans="2:11" s="1" customFormat="1" ht="15" customHeight="1">
      <c r="B44" s="241"/>
      <c r="C44" s="242"/>
      <c r="D44" s="240"/>
      <c r="E44" s="243" t="s">
        <v>427</v>
      </c>
      <c r="F44" s="240"/>
      <c r="G44" s="367" t="s">
        <v>428</v>
      </c>
      <c r="H44" s="367"/>
      <c r="I44" s="367"/>
      <c r="J44" s="367"/>
      <c r="K44" s="238"/>
    </row>
    <row r="45" spans="2:11" s="1" customFormat="1" ht="15" customHeight="1">
      <c r="B45" s="241"/>
      <c r="C45" s="242"/>
      <c r="D45" s="240"/>
      <c r="E45" s="243" t="s">
        <v>105</v>
      </c>
      <c r="F45" s="240"/>
      <c r="G45" s="367" t="s">
        <v>429</v>
      </c>
      <c r="H45" s="367"/>
      <c r="I45" s="367"/>
      <c r="J45" s="367"/>
      <c r="K45" s="238"/>
    </row>
    <row r="46" spans="2:11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pans="2:11" s="1" customFormat="1" ht="15" customHeight="1">
      <c r="B47" s="241"/>
      <c r="C47" s="242"/>
      <c r="D47" s="367" t="s">
        <v>430</v>
      </c>
      <c r="E47" s="367"/>
      <c r="F47" s="367"/>
      <c r="G47" s="367"/>
      <c r="H47" s="367"/>
      <c r="I47" s="367"/>
      <c r="J47" s="367"/>
      <c r="K47" s="238"/>
    </row>
    <row r="48" spans="2:11" s="1" customFormat="1" ht="15" customHeight="1">
      <c r="B48" s="241"/>
      <c r="C48" s="242"/>
      <c r="D48" s="242"/>
      <c r="E48" s="367" t="s">
        <v>431</v>
      </c>
      <c r="F48" s="367"/>
      <c r="G48" s="367"/>
      <c r="H48" s="367"/>
      <c r="I48" s="367"/>
      <c r="J48" s="367"/>
      <c r="K48" s="238"/>
    </row>
    <row r="49" spans="2:11" s="1" customFormat="1" ht="15" customHeight="1">
      <c r="B49" s="241"/>
      <c r="C49" s="242"/>
      <c r="D49" s="242"/>
      <c r="E49" s="367" t="s">
        <v>432</v>
      </c>
      <c r="F49" s="367"/>
      <c r="G49" s="367"/>
      <c r="H49" s="367"/>
      <c r="I49" s="367"/>
      <c r="J49" s="367"/>
      <c r="K49" s="238"/>
    </row>
    <row r="50" spans="2:11" s="1" customFormat="1" ht="15" customHeight="1">
      <c r="B50" s="241"/>
      <c r="C50" s="242"/>
      <c r="D50" s="242"/>
      <c r="E50" s="367" t="s">
        <v>433</v>
      </c>
      <c r="F50" s="367"/>
      <c r="G50" s="367"/>
      <c r="H50" s="367"/>
      <c r="I50" s="367"/>
      <c r="J50" s="367"/>
      <c r="K50" s="238"/>
    </row>
    <row r="51" spans="2:11" s="1" customFormat="1" ht="15" customHeight="1">
      <c r="B51" s="241"/>
      <c r="C51" s="242"/>
      <c r="D51" s="367" t="s">
        <v>434</v>
      </c>
      <c r="E51" s="367"/>
      <c r="F51" s="367"/>
      <c r="G51" s="367"/>
      <c r="H51" s="367"/>
      <c r="I51" s="367"/>
      <c r="J51" s="367"/>
      <c r="K51" s="238"/>
    </row>
    <row r="52" spans="2:11" s="1" customFormat="1" ht="25.5" customHeight="1">
      <c r="B52" s="237"/>
      <c r="C52" s="368" t="s">
        <v>435</v>
      </c>
      <c r="D52" s="368"/>
      <c r="E52" s="368"/>
      <c r="F52" s="368"/>
      <c r="G52" s="368"/>
      <c r="H52" s="368"/>
      <c r="I52" s="368"/>
      <c r="J52" s="368"/>
      <c r="K52" s="238"/>
    </row>
    <row r="53" spans="2:11" s="1" customFormat="1" ht="5.25" customHeight="1">
      <c r="B53" s="237"/>
      <c r="C53" s="239"/>
      <c r="D53" s="239"/>
      <c r="E53" s="239"/>
      <c r="F53" s="239"/>
      <c r="G53" s="239"/>
      <c r="H53" s="239"/>
      <c r="I53" s="239"/>
      <c r="J53" s="239"/>
      <c r="K53" s="238"/>
    </row>
    <row r="54" spans="2:11" s="1" customFormat="1" ht="15" customHeight="1">
      <c r="B54" s="237"/>
      <c r="C54" s="367" t="s">
        <v>436</v>
      </c>
      <c r="D54" s="367"/>
      <c r="E54" s="367"/>
      <c r="F54" s="367"/>
      <c r="G54" s="367"/>
      <c r="H54" s="367"/>
      <c r="I54" s="367"/>
      <c r="J54" s="367"/>
      <c r="K54" s="238"/>
    </row>
    <row r="55" spans="2:11" s="1" customFormat="1" ht="15" customHeight="1">
      <c r="B55" s="237"/>
      <c r="C55" s="367" t="s">
        <v>437</v>
      </c>
      <c r="D55" s="367"/>
      <c r="E55" s="367"/>
      <c r="F55" s="367"/>
      <c r="G55" s="367"/>
      <c r="H55" s="367"/>
      <c r="I55" s="367"/>
      <c r="J55" s="367"/>
      <c r="K55" s="238"/>
    </row>
    <row r="56" spans="2:11" s="1" customFormat="1" ht="12.75" customHeight="1">
      <c r="B56" s="237"/>
      <c r="C56" s="240"/>
      <c r="D56" s="240"/>
      <c r="E56" s="240"/>
      <c r="F56" s="240"/>
      <c r="G56" s="240"/>
      <c r="H56" s="240"/>
      <c r="I56" s="240"/>
      <c r="J56" s="240"/>
      <c r="K56" s="238"/>
    </row>
    <row r="57" spans="2:11" s="1" customFormat="1" ht="15" customHeight="1">
      <c r="B57" s="237"/>
      <c r="C57" s="367" t="s">
        <v>438</v>
      </c>
      <c r="D57" s="367"/>
      <c r="E57" s="367"/>
      <c r="F57" s="367"/>
      <c r="G57" s="367"/>
      <c r="H57" s="367"/>
      <c r="I57" s="367"/>
      <c r="J57" s="367"/>
      <c r="K57" s="238"/>
    </row>
    <row r="58" spans="2:11" s="1" customFormat="1" ht="15" customHeight="1">
      <c r="B58" s="237"/>
      <c r="C58" s="242"/>
      <c r="D58" s="367" t="s">
        <v>439</v>
      </c>
      <c r="E58" s="367"/>
      <c r="F58" s="367"/>
      <c r="G58" s="367"/>
      <c r="H58" s="367"/>
      <c r="I58" s="367"/>
      <c r="J58" s="367"/>
      <c r="K58" s="238"/>
    </row>
    <row r="59" spans="2:11" s="1" customFormat="1" ht="15" customHeight="1">
      <c r="B59" s="237"/>
      <c r="C59" s="242"/>
      <c r="D59" s="367" t="s">
        <v>440</v>
      </c>
      <c r="E59" s="367"/>
      <c r="F59" s="367"/>
      <c r="G59" s="367"/>
      <c r="H59" s="367"/>
      <c r="I59" s="367"/>
      <c r="J59" s="367"/>
      <c r="K59" s="238"/>
    </row>
    <row r="60" spans="2:11" s="1" customFormat="1" ht="15" customHeight="1">
      <c r="B60" s="237"/>
      <c r="C60" s="242"/>
      <c r="D60" s="367" t="s">
        <v>441</v>
      </c>
      <c r="E60" s="367"/>
      <c r="F60" s="367"/>
      <c r="G60" s="367"/>
      <c r="H60" s="367"/>
      <c r="I60" s="367"/>
      <c r="J60" s="367"/>
      <c r="K60" s="238"/>
    </row>
    <row r="61" spans="2:11" s="1" customFormat="1" ht="15" customHeight="1">
      <c r="B61" s="237"/>
      <c r="C61" s="242"/>
      <c r="D61" s="367" t="s">
        <v>442</v>
      </c>
      <c r="E61" s="367"/>
      <c r="F61" s="367"/>
      <c r="G61" s="367"/>
      <c r="H61" s="367"/>
      <c r="I61" s="367"/>
      <c r="J61" s="367"/>
      <c r="K61" s="238"/>
    </row>
    <row r="62" spans="2:11" s="1" customFormat="1" ht="15" customHeight="1">
      <c r="B62" s="237"/>
      <c r="C62" s="242"/>
      <c r="D62" s="369" t="s">
        <v>443</v>
      </c>
      <c r="E62" s="369"/>
      <c r="F62" s="369"/>
      <c r="G62" s="369"/>
      <c r="H62" s="369"/>
      <c r="I62" s="369"/>
      <c r="J62" s="369"/>
      <c r="K62" s="238"/>
    </row>
    <row r="63" spans="2:11" s="1" customFormat="1" ht="15" customHeight="1">
      <c r="B63" s="237"/>
      <c r="C63" s="242"/>
      <c r="D63" s="367" t="s">
        <v>444</v>
      </c>
      <c r="E63" s="367"/>
      <c r="F63" s="367"/>
      <c r="G63" s="367"/>
      <c r="H63" s="367"/>
      <c r="I63" s="367"/>
      <c r="J63" s="367"/>
      <c r="K63" s="238"/>
    </row>
    <row r="64" spans="2:11" s="1" customFormat="1" ht="12.75" customHeight="1">
      <c r="B64" s="237"/>
      <c r="C64" s="242"/>
      <c r="D64" s="242"/>
      <c r="E64" s="245"/>
      <c r="F64" s="242"/>
      <c r="G64" s="242"/>
      <c r="H64" s="242"/>
      <c r="I64" s="242"/>
      <c r="J64" s="242"/>
      <c r="K64" s="238"/>
    </row>
    <row r="65" spans="2:11" s="1" customFormat="1" ht="15" customHeight="1">
      <c r="B65" s="237"/>
      <c r="C65" s="242"/>
      <c r="D65" s="367" t="s">
        <v>445</v>
      </c>
      <c r="E65" s="367"/>
      <c r="F65" s="367"/>
      <c r="G65" s="367"/>
      <c r="H65" s="367"/>
      <c r="I65" s="367"/>
      <c r="J65" s="367"/>
      <c r="K65" s="238"/>
    </row>
    <row r="66" spans="2:11" s="1" customFormat="1" ht="15" customHeight="1">
      <c r="B66" s="237"/>
      <c r="C66" s="242"/>
      <c r="D66" s="369" t="s">
        <v>446</v>
      </c>
      <c r="E66" s="369"/>
      <c r="F66" s="369"/>
      <c r="G66" s="369"/>
      <c r="H66" s="369"/>
      <c r="I66" s="369"/>
      <c r="J66" s="369"/>
      <c r="K66" s="238"/>
    </row>
    <row r="67" spans="2:11" s="1" customFormat="1" ht="15" customHeight="1">
      <c r="B67" s="237"/>
      <c r="C67" s="242"/>
      <c r="D67" s="367" t="s">
        <v>447</v>
      </c>
      <c r="E67" s="367"/>
      <c r="F67" s="367"/>
      <c r="G67" s="367"/>
      <c r="H67" s="367"/>
      <c r="I67" s="367"/>
      <c r="J67" s="367"/>
      <c r="K67" s="238"/>
    </row>
    <row r="68" spans="2:11" s="1" customFormat="1" ht="15" customHeight="1">
      <c r="B68" s="237"/>
      <c r="C68" s="242"/>
      <c r="D68" s="367" t="s">
        <v>448</v>
      </c>
      <c r="E68" s="367"/>
      <c r="F68" s="367"/>
      <c r="G68" s="367"/>
      <c r="H68" s="367"/>
      <c r="I68" s="367"/>
      <c r="J68" s="367"/>
      <c r="K68" s="238"/>
    </row>
    <row r="69" spans="2:11" s="1" customFormat="1" ht="15" customHeight="1">
      <c r="B69" s="237"/>
      <c r="C69" s="242"/>
      <c r="D69" s="367" t="s">
        <v>449</v>
      </c>
      <c r="E69" s="367"/>
      <c r="F69" s="367"/>
      <c r="G69" s="367"/>
      <c r="H69" s="367"/>
      <c r="I69" s="367"/>
      <c r="J69" s="367"/>
      <c r="K69" s="238"/>
    </row>
    <row r="70" spans="2:11" s="1" customFormat="1" ht="15" customHeight="1">
      <c r="B70" s="237"/>
      <c r="C70" s="242"/>
      <c r="D70" s="367" t="s">
        <v>450</v>
      </c>
      <c r="E70" s="367"/>
      <c r="F70" s="367"/>
      <c r="G70" s="367"/>
      <c r="H70" s="367"/>
      <c r="I70" s="367"/>
      <c r="J70" s="367"/>
      <c r="K70" s="238"/>
    </row>
    <row r="71" spans="2:1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pans="2:11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2:11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pans="2:11" s="1" customFormat="1" ht="45" customHeight="1">
      <c r="B75" s="254"/>
      <c r="C75" s="362" t="s">
        <v>451</v>
      </c>
      <c r="D75" s="362"/>
      <c r="E75" s="362"/>
      <c r="F75" s="362"/>
      <c r="G75" s="362"/>
      <c r="H75" s="362"/>
      <c r="I75" s="362"/>
      <c r="J75" s="362"/>
      <c r="K75" s="255"/>
    </row>
    <row r="76" spans="2:11" s="1" customFormat="1" ht="17.25" customHeight="1">
      <c r="B76" s="254"/>
      <c r="C76" s="256" t="s">
        <v>452</v>
      </c>
      <c r="D76" s="256"/>
      <c r="E76" s="256"/>
      <c r="F76" s="256" t="s">
        <v>453</v>
      </c>
      <c r="G76" s="257"/>
      <c r="H76" s="256" t="s">
        <v>54</v>
      </c>
      <c r="I76" s="256" t="s">
        <v>57</v>
      </c>
      <c r="J76" s="256" t="s">
        <v>454</v>
      </c>
      <c r="K76" s="255"/>
    </row>
    <row r="77" spans="2:11" s="1" customFormat="1" ht="17.25" customHeight="1">
      <c r="B77" s="254"/>
      <c r="C77" s="258" t="s">
        <v>455</v>
      </c>
      <c r="D77" s="258"/>
      <c r="E77" s="258"/>
      <c r="F77" s="259" t="s">
        <v>456</v>
      </c>
      <c r="G77" s="260"/>
      <c r="H77" s="258"/>
      <c r="I77" s="258"/>
      <c r="J77" s="258" t="s">
        <v>457</v>
      </c>
      <c r="K77" s="255"/>
    </row>
    <row r="78" spans="2:11" s="1" customFormat="1" ht="5.25" customHeight="1">
      <c r="B78" s="254"/>
      <c r="C78" s="261"/>
      <c r="D78" s="261"/>
      <c r="E78" s="261"/>
      <c r="F78" s="261"/>
      <c r="G78" s="262"/>
      <c r="H78" s="261"/>
      <c r="I78" s="261"/>
      <c r="J78" s="261"/>
      <c r="K78" s="255"/>
    </row>
    <row r="79" spans="2:11" s="1" customFormat="1" ht="15" customHeight="1">
      <c r="B79" s="254"/>
      <c r="C79" s="243" t="s">
        <v>53</v>
      </c>
      <c r="D79" s="263"/>
      <c r="E79" s="263"/>
      <c r="F79" s="264" t="s">
        <v>458</v>
      </c>
      <c r="G79" s="265"/>
      <c r="H79" s="243" t="s">
        <v>459</v>
      </c>
      <c r="I79" s="243" t="s">
        <v>460</v>
      </c>
      <c r="J79" s="243">
        <v>20</v>
      </c>
      <c r="K79" s="255"/>
    </row>
    <row r="80" spans="2:11" s="1" customFormat="1" ht="15" customHeight="1">
      <c r="B80" s="254"/>
      <c r="C80" s="243" t="s">
        <v>461</v>
      </c>
      <c r="D80" s="243"/>
      <c r="E80" s="243"/>
      <c r="F80" s="264" t="s">
        <v>458</v>
      </c>
      <c r="G80" s="265"/>
      <c r="H80" s="243" t="s">
        <v>462</v>
      </c>
      <c r="I80" s="243" t="s">
        <v>460</v>
      </c>
      <c r="J80" s="243">
        <v>120</v>
      </c>
      <c r="K80" s="255"/>
    </row>
    <row r="81" spans="2:11" s="1" customFormat="1" ht="15" customHeight="1">
      <c r="B81" s="266"/>
      <c r="C81" s="243" t="s">
        <v>463</v>
      </c>
      <c r="D81" s="243"/>
      <c r="E81" s="243"/>
      <c r="F81" s="264" t="s">
        <v>464</v>
      </c>
      <c r="G81" s="265"/>
      <c r="H81" s="243" t="s">
        <v>465</v>
      </c>
      <c r="I81" s="243" t="s">
        <v>460</v>
      </c>
      <c r="J81" s="243">
        <v>50</v>
      </c>
      <c r="K81" s="255"/>
    </row>
    <row r="82" spans="2:11" s="1" customFormat="1" ht="15" customHeight="1">
      <c r="B82" s="266"/>
      <c r="C82" s="243" t="s">
        <v>466</v>
      </c>
      <c r="D82" s="243"/>
      <c r="E82" s="243"/>
      <c r="F82" s="264" t="s">
        <v>458</v>
      </c>
      <c r="G82" s="265"/>
      <c r="H82" s="243" t="s">
        <v>467</v>
      </c>
      <c r="I82" s="243" t="s">
        <v>468</v>
      </c>
      <c r="J82" s="243"/>
      <c r="K82" s="255"/>
    </row>
    <row r="83" spans="2:11" s="1" customFormat="1" ht="15" customHeight="1">
      <c r="B83" s="266"/>
      <c r="C83" s="267" t="s">
        <v>469</v>
      </c>
      <c r="D83" s="267"/>
      <c r="E83" s="267"/>
      <c r="F83" s="268" t="s">
        <v>464</v>
      </c>
      <c r="G83" s="267"/>
      <c r="H83" s="267" t="s">
        <v>470</v>
      </c>
      <c r="I83" s="267" t="s">
        <v>460</v>
      </c>
      <c r="J83" s="267">
        <v>15</v>
      </c>
      <c r="K83" s="255"/>
    </row>
    <row r="84" spans="2:11" s="1" customFormat="1" ht="15" customHeight="1">
      <c r="B84" s="266"/>
      <c r="C84" s="267" t="s">
        <v>471</v>
      </c>
      <c r="D84" s="267"/>
      <c r="E84" s="267"/>
      <c r="F84" s="268" t="s">
        <v>464</v>
      </c>
      <c r="G84" s="267"/>
      <c r="H84" s="267" t="s">
        <v>472</v>
      </c>
      <c r="I84" s="267" t="s">
        <v>460</v>
      </c>
      <c r="J84" s="267">
        <v>15</v>
      </c>
      <c r="K84" s="255"/>
    </row>
    <row r="85" spans="2:11" s="1" customFormat="1" ht="15" customHeight="1">
      <c r="B85" s="266"/>
      <c r="C85" s="267" t="s">
        <v>473</v>
      </c>
      <c r="D85" s="267"/>
      <c r="E85" s="267"/>
      <c r="F85" s="268" t="s">
        <v>464</v>
      </c>
      <c r="G85" s="267"/>
      <c r="H85" s="267" t="s">
        <v>474</v>
      </c>
      <c r="I85" s="267" t="s">
        <v>460</v>
      </c>
      <c r="J85" s="267">
        <v>20</v>
      </c>
      <c r="K85" s="255"/>
    </row>
    <row r="86" spans="2:11" s="1" customFormat="1" ht="15" customHeight="1">
      <c r="B86" s="266"/>
      <c r="C86" s="267" t="s">
        <v>475</v>
      </c>
      <c r="D86" s="267"/>
      <c r="E86" s="267"/>
      <c r="F86" s="268" t="s">
        <v>464</v>
      </c>
      <c r="G86" s="267"/>
      <c r="H86" s="267" t="s">
        <v>476</v>
      </c>
      <c r="I86" s="267" t="s">
        <v>460</v>
      </c>
      <c r="J86" s="267">
        <v>20</v>
      </c>
      <c r="K86" s="255"/>
    </row>
    <row r="87" spans="2:11" s="1" customFormat="1" ht="15" customHeight="1">
      <c r="B87" s="266"/>
      <c r="C87" s="243" t="s">
        <v>477</v>
      </c>
      <c r="D87" s="243"/>
      <c r="E87" s="243"/>
      <c r="F87" s="264" t="s">
        <v>464</v>
      </c>
      <c r="G87" s="265"/>
      <c r="H87" s="243" t="s">
        <v>478</v>
      </c>
      <c r="I87" s="243" t="s">
        <v>460</v>
      </c>
      <c r="J87" s="243">
        <v>50</v>
      </c>
      <c r="K87" s="255"/>
    </row>
    <row r="88" spans="2:11" s="1" customFormat="1" ht="15" customHeight="1">
      <c r="B88" s="266"/>
      <c r="C88" s="243" t="s">
        <v>479</v>
      </c>
      <c r="D88" s="243"/>
      <c r="E88" s="243"/>
      <c r="F88" s="264" t="s">
        <v>464</v>
      </c>
      <c r="G88" s="265"/>
      <c r="H88" s="243" t="s">
        <v>480</v>
      </c>
      <c r="I88" s="243" t="s">
        <v>460</v>
      </c>
      <c r="J88" s="243">
        <v>20</v>
      </c>
      <c r="K88" s="255"/>
    </row>
    <row r="89" spans="2:11" s="1" customFormat="1" ht="15" customHeight="1">
      <c r="B89" s="266"/>
      <c r="C89" s="243" t="s">
        <v>481</v>
      </c>
      <c r="D89" s="243"/>
      <c r="E89" s="243"/>
      <c r="F89" s="264" t="s">
        <v>464</v>
      </c>
      <c r="G89" s="265"/>
      <c r="H89" s="243" t="s">
        <v>482</v>
      </c>
      <c r="I89" s="243" t="s">
        <v>460</v>
      </c>
      <c r="J89" s="243">
        <v>20</v>
      </c>
      <c r="K89" s="255"/>
    </row>
    <row r="90" spans="2:11" s="1" customFormat="1" ht="15" customHeight="1">
      <c r="B90" s="266"/>
      <c r="C90" s="243" t="s">
        <v>483</v>
      </c>
      <c r="D90" s="243"/>
      <c r="E90" s="243"/>
      <c r="F90" s="264" t="s">
        <v>464</v>
      </c>
      <c r="G90" s="265"/>
      <c r="H90" s="243" t="s">
        <v>484</v>
      </c>
      <c r="I90" s="243" t="s">
        <v>460</v>
      </c>
      <c r="J90" s="243">
        <v>50</v>
      </c>
      <c r="K90" s="255"/>
    </row>
    <row r="91" spans="2:11" s="1" customFormat="1" ht="15" customHeight="1">
      <c r="B91" s="266"/>
      <c r="C91" s="243" t="s">
        <v>485</v>
      </c>
      <c r="D91" s="243"/>
      <c r="E91" s="243"/>
      <c r="F91" s="264" t="s">
        <v>464</v>
      </c>
      <c r="G91" s="265"/>
      <c r="H91" s="243" t="s">
        <v>485</v>
      </c>
      <c r="I91" s="243" t="s">
        <v>460</v>
      </c>
      <c r="J91" s="243">
        <v>50</v>
      </c>
      <c r="K91" s="255"/>
    </row>
    <row r="92" spans="2:11" s="1" customFormat="1" ht="15" customHeight="1">
      <c r="B92" s="266"/>
      <c r="C92" s="243" t="s">
        <v>486</v>
      </c>
      <c r="D92" s="243"/>
      <c r="E92" s="243"/>
      <c r="F92" s="264" t="s">
        <v>464</v>
      </c>
      <c r="G92" s="265"/>
      <c r="H92" s="243" t="s">
        <v>487</v>
      </c>
      <c r="I92" s="243" t="s">
        <v>460</v>
      </c>
      <c r="J92" s="243">
        <v>255</v>
      </c>
      <c r="K92" s="255"/>
    </row>
    <row r="93" spans="2:11" s="1" customFormat="1" ht="15" customHeight="1">
      <c r="B93" s="266"/>
      <c r="C93" s="243" t="s">
        <v>488</v>
      </c>
      <c r="D93" s="243"/>
      <c r="E93" s="243"/>
      <c r="F93" s="264" t="s">
        <v>458</v>
      </c>
      <c r="G93" s="265"/>
      <c r="H93" s="243" t="s">
        <v>489</v>
      </c>
      <c r="I93" s="243" t="s">
        <v>490</v>
      </c>
      <c r="J93" s="243"/>
      <c r="K93" s="255"/>
    </row>
    <row r="94" spans="2:11" s="1" customFormat="1" ht="15" customHeight="1">
      <c r="B94" s="266"/>
      <c r="C94" s="243" t="s">
        <v>491</v>
      </c>
      <c r="D94" s="243"/>
      <c r="E94" s="243"/>
      <c r="F94" s="264" t="s">
        <v>458</v>
      </c>
      <c r="G94" s="265"/>
      <c r="H94" s="243" t="s">
        <v>492</v>
      </c>
      <c r="I94" s="243" t="s">
        <v>493</v>
      </c>
      <c r="J94" s="243"/>
      <c r="K94" s="255"/>
    </row>
    <row r="95" spans="2:11" s="1" customFormat="1" ht="15" customHeight="1">
      <c r="B95" s="266"/>
      <c r="C95" s="243" t="s">
        <v>494</v>
      </c>
      <c r="D95" s="243"/>
      <c r="E95" s="243"/>
      <c r="F95" s="264" t="s">
        <v>458</v>
      </c>
      <c r="G95" s="265"/>
      <c r="H95" s="243" t="s">
        <v>494</v>
      </c>
      <c r="I95" s="243" t="s">
        <v>493</v>
      </c>
      <c r="J95" s="243"/>
      <c r="K95" s="255"/>
    </row>
    <row r="96" spans="2:11" s="1" customFormat="1" ht="15" customHeight="1">
      <c r="B96" s="266"/>
      <c r="C96" s="243" t="s">
        <v>38</v>
      </c>
      <c r="D96" s="243"/>
      <c r="E96" s="243"/>
      <c r="F96" s="264" t="s">
        <v>458</v>
      </c>
      <c r="G96" s="265"/>
      <c r="H96" s="243" t="s">
        <v>495</v>
      </c>
      <c r="I96" s="243" t="s">
        <v>493</v>
      </c>
      <c r="J96" s="243"/>
      <c r="K96" s="255"/>
    </row>
    <row r="97" spans="2:11" s="1" customFormat="1" ht="15" customHeight="1">
      <c r="B97" s="266"/>
      <c r="C97" s="243" t="s">
        <v>48</v>
      </c>
      <c r="D97" s="243"/>
      <c r="E97" s="243"/>
      <c r="F97" s="264" t="s">
        <v>458</v>
      </c>
      <c r="G97" s="265"/>
      <c r="H97" s="243" t="s">
        <v>496</v>
      </c>
      <c r="I97" s="243" t="s">
        <v>493</v>
      </c>
      <c r="J97" s="243"/>
      <c r="K97" s="255"/>
    </row>
    <row r="98" spans="2:11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pans="2:1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pans="2:11" s="1" customFormat="1" ht="45" customHeight="1">
      <c r="B102" s="254"/>
      <c r="C102" s="362" t="s">
        <v>497</v>
      </c>
      <c r="D102" s="362"/>
      <c r="E102" s="362"/>
      <c r="F102" s="362"/>
      <c r="G102" s="362"/>
      <c r="H102" s="362"/>
      <c r="I102" s="362"/>
      <c r="J102" s="362"/>
      <c r="K102" s="255"/>
    </row>
    <row r="103" spans="2:11" s="1" customFormat="1" ht="17.25" customHeight="1">
      <c r="B103" s="254"/>
      <c r="C103" s="256" t="s">
        <v>452</v>
      </c>
      <c r="D103" s="256"/>
      <c r="E103" s="256"/>
      <c r="F103" s="256" t="s">
        <v>453</v>
      </c>
      <c r="G103" s="257"/>
      <c r="H103" s="256" t="s">
        <v>54</v>
      </c>
      <c r="I103" s="256" t="s">
        <v>57</v>
      </c>
      <c r="J103" s="256" t="s">
        <v>454</v>
      </c>
      <c r="K103" s="255"/>
    </row>
    <row r="104" spans="2:11" s="1" customFormat="1" ht="17.25" customHeight="1">
      <c r="B104" s="254"/>
      <c r="C104" s="258" t="s">
        <v>455</v>
      </c>
      <c r="D104" s="258"/>
      <c r="E104" s="258"/>
      <c r="F104" s="259" t="s">
        <v>456</v>
      </c>
      <c r="G104" s="260"/>
      <c r="H104" s="258"/>
      <c r="I104" s="258"/>
      <c r="J104" s="258" t="s">
        <v>457</v>
      </c>
      <c r="K104" s="255"/>
    </row>
    <row r="105" spans="2:11" s="1" customFormat="1" ht="5.25" customHeight="1">
      <c r="B105" s="254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pans="2:11" s="1" customFormat="1" ht="15" customHeight="1">
      <c r="B106" s="254"/>
      <c r="C106" s="243" t="s">
        <v>53</v>
      </c>
      <c r="D106" s="263"/>
      <c r="E106" s="263"/>
      <c r="F106" s="264" t="s">
        <v>458</v>
      </c>
      <c r="G106" s="243"/>
      <c r="H106" s="243" t="s">
        <v>498</v>
      </c>
      <c r="I106" s="243" t="s">
        <v>460</v>
      </c>
      <c r="J106" s="243">
        <v>20</v>
      </c>
      <c r="K106" s="255"/>
    </row>
    <row r="107" spans="2:11" s="1" customFormat="1" ht="15" customHeight="1">
      <c r="B107" s="254"/>
      <c r="C107" s="243" t="s">
        <v>461</v>
      </c>
      <c r="D107" s="243"/>
      <c r="E107" s="243"/>
      <c r="F107" s="264" t="s">
        <v>458</v>
      </c>
      <c r="G107" s="243"/>
      <c r="H107" s="243" t="s">
        <v>498</v>
      </c>
      <c r="I107" s="243" t="s">
        <v>460</v>
      </c>
      <c r="J107" s="243">
        <v>120</v>
      </c>
      <c r="K107" s="255"/>
    </row>
    <row r="108" spans="2:11" s="1" customFormat="1" ht="15" customHeight="1">
      <c r="B108" s="266"/>
      <c r="C108" s="243" t="s">
        <v>463</v>
      </c>
      <c r="D108" s="243"/>
      <c r="E108" s="243"/>
      <c r="F108" s="264" t="s">
        <v>464</v>
      </c>
      <c r="G108" s="243"/>
      <c r="H108" s="243" t="s">
        <v>498</v>
      </c>
      <c r="I108" s="243" t="s">
        <v>460</v>
      </c>
      <c r="J108" s="243">
        <v>50</v>
      </c>
      <c r="K108" s="255"/>
    </row>
    <row r="109" spans="2:11" s="1" customFormat="1" ht="15" customHeight="1">
      <c r="B109" s="266"/>
      <c r="C109" s="243" t="s">
        <v>466</v>
      </c>
      <c r="D109" s="243"/>
      <c r="E109" s="243"/>
      <c r="F109" s="264" t="s">
        <v>458</v>
      </c>
      <c r="G109" s="243"/>
      <c r="H109" s="243" t="s">
        <v>498</v>
      </c>
      <c r="I109" s="243" t="s">
        <v>468</v>
      </c>
      <c r="J109" s="243"/>
      <c r="K109" s="255"/>
    </row>
    <row r="110" spans="2:11" s="1" customFormat="1" ht="15" customHeight="1">
      <c r="B110" s="266"/>
      <c r="C110" s="243" t="s">
        <v>477</v>
      </c>
      <c r="D110" s="243"/>
      <c r="E110" s="243"/>
      <c r="F110" s="264" t="s">
        <v>464</v>
      </c>
      <c r="G110" s="243"/>
      <c r="H110" s="243" t="s">
        <v>498</v>
      </c>
      <c r="I110" s="243" t="s">
        <v>460</v>
      </c>
      <c r="J110" s="243">
        <v>50</v>
      </c>
      <c r="K110" s="255"/>
    </row>
    <row r="111" spans="2:11" s="1" customFormat="1" ht="15" customHeight="1">
      <c r="B111" s="266"/>
      <c r="C111" s="243" t="s">
        <v>485</v>
      </c>
      <c r="D111" s="243"/>
      <c r="E111" s="243"/>
      <c r="F111" s="264" t="s">
        <v>464</v>
      </c>
      <c r="G111" s="243"/>
      <c r="H111" s="243" t="s">
        <v>498</v>
      </c>
      <c r="I111" s="243" t="s">
        <v>460</v>
      </c>
      <c r="J111" s="243">
        <v>50</v>
      </c>
      <c r="K111" s="255"/>
    </row>
    <row r="112" spans="2:11" s="1" customFormat="1" ht="15" customHeight="1">
      <c r="B112" s="266"/>
      <c r="C112" s="243" t="s">
        <v>483</v>
      </c>
      <c r="D112" s="243"/>
      <c r="E112" s="243"/>
      <c r="F112" s="264" t="s">
        <v>464</v>
      </c>
      <c r="G112" s="243"/>
      <c r="H112" s="243" t="s">
        <v>498</v>
      </c>
      <c r="I112" s="243" t="s">
        <v>460</v>
      </c>
      <c r="J112" s="243">
        <v>50</v>
      </c>
      <c r="K112" s="255"/>
    </row>
    <row r="113" spans="2:11" s="1" customFormat="1" ht="15" customHeight="1">
      <c r="B113" s="266"/>
      <c r="C113" s="243" t="s">
        <v>53</v>
      </c>
      <c r="D113" s="243"/>
      <c r="E113" s="243"/>
      <c r="F113" s="264" t="s">
        <v>458</v>
      </c>
      <c r="G113" s="243"/>
      <c r="H113" s="243" t="s">
        <v>499</v>
      </c>
      <c r="I113" s="243" t="s">
        <v>460</v>
      </c>
      <c r="J113" s="243">
        <v>20</v>
      </c>
      <c r="K113" s="255"/>
    </row>
    <row r="114" spans="2:11" s="1" customFormat="1" ht="15" customHeight="1">
      <c r="B114" s="266"/>
      <c r="C114" s="243" t="s">
        <v>500</v>
      </c>
      <c r="D114" s="243"/>
      <c r="E114" s="243"/>
      <c r="F114" s="264" t="s">
        <v>458</v>
      </c>
      <c r="G114" s="243"/>
      <c r="H114" s="243" t="s">
        <v>501</v>
      </c>
      <c r="I114" s="243" t="s">
        <v>460</v>
      </c>
      <c r="J114" s="243">
        <v>120</v>
      </c>
      <c r="K114" s="255"/>
    </row>
    <row r="115" spans="2:11" s="1" customFormat="1" ht="15" customHeight="1">
      <c r="B115" s="266"/>
      <c r="C115" s="243" t="s">
        <v>38</v>
      </c>
      <c r="D115" s="243"/>
      <c r="E115" s="243"/>
      <c r="F115" s="264" t="s">
        <v>458</v>
      </c>
      <c r="G115" s="243"/>
      <c r="H115" s="243" t="s">
        <v>502</v>
      </c>
      <c r="I115" s="243" t="s">
        <v>493</v>
      </c>
      <c r="J115" s="243"/>
      <c r="K115" s="255"/>
    </row>
    <row r="116" spans="2:11" s="1" customFormat="1" ht="15" customHeight="1">
      <c r="B116" s="266"/>
      <c r="C116" s="243" t="s">
        <v>48</v>
      </c>
      <c r="D116" s="243"/>
      <c r="E116" s="243"/>
      <c r="F116" s="264" t="s">
        <v>458</v>
      </c>
      <c r="G116" s="243"/>
      <c r="H116" s="243" t="s">
        <v>503</v>
      </c>
      <c r="I116" s="243" t="s">
        <v>493</v>
      </c>
      <c r="J116" s="243"/>
      <c r="K116" s="255"/>
    </row>
    <row r="117" spans="2:11" s="1" customFormat="1" ht="15" customHeight="1">
      <c r="B117" s="266"/>
      <c r="C117" s="243" t="s">
        <v>57</v>
      </c>
      <c r="D117" s="243"/>
      <c r="E117" s="243"/>
      <c r="F117" s="264" t="s">
        <v>458</v>
      </c>
      <c r="G117" s="243"/>
      <c r="H117" s="243" t="s">
        <v>504</v>
      </c>
      <c r="I117" s="243" t="s">
        <v>505</v>
      </c>
      <c r="J117" s="243"/>
      <c r="K117" s="255"/>
    </row>
    <row r="118" spans="2:11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pans="2:11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pans="2:1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s="1" customFormat="1" ht="45" customHeight="1">
      <c r="B122" s="282"/>
      <c r="C122" s="363" t="s">
        <v>506</v>
      </c>
      <c r="D122" s="363"/>
      <c r="E122" s="363"/>
      <c r="F122" s="363"/>
      <c r="G122" s="363"/>
      <c r="H122" s="363"/>
      <c r="I122" s="363"/>
      <c r="J122" s="363"/>
      <c r="K122" s="283"/>
    </row>
    <row r="123" spans="2:11" s="1" customFormat="1" ht="17.25" customHeight="1">
      <c r="B123" s="284"/>
      <c r="C123" s="256" t="s">
        <v>452</v>
      </c>
      <c r="D123" s="256"/>
      <c r="E123" s="256"/>
      <c r="F123" s="256" t="s">
        <v>453</v>
      </c>
      <c r="G123" s="257"/>
      <c r="H123" s="256" t="s">
        <v>54</v>
      </c>
      <c r="I123" s="256" t="s">
        <v>57</v>
      </c>
      <c r="J123" s="256" t="s">
        <v>454</v>
      </c>
      <c r="K123" s="285"/>
    </row>
    <row r="124" spans="2:11" s="1" customFormat="1" ht="17.25" customHeight="1">
      <c r="B124" s="284"/>
      <c r="C124" s="258" t="s">
        <v>455</v>
      </c>
      <c r="D124" s="258"/>
      <c r="E124" s="258"/>
      <c r="F124" s="259" t="s">
        <v>456</v>
      </c>
      <c r="G124" s="260"/>
      <c r="H124" s="258"/>
      <c r="I124" s="258"/>
      <c r="J124" s="258" t="s">
        <v>457</v>
      </c>
      <c r="K124" s="285"/>
    </row>
    <row r="125" spans="2:11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pans="2:11" s="1" customFormat="1" ht="15" customHeight="1">
      <c r="B126" s="286"/>
      <c r="C126" s="243" t="s">
        <v>461</v>
      </c>
      <c r="D126" s="263"/>
      <c r="E126" s="263"/>
      <c r="F126" s="264" t="s">
        <v>458</v>
      </c>
      <c r="G126" s="243"/>
      <c r="H126" s="243" t="s">
        <v>498</v>
      </c>
      <c r="I126" s="243" t="s">
        <v>460</v>
      </c>
      <c r="J126" s="243">
        <v>120</v>
      </c>
      <c r="K126" s="289"/>
    </row>
    <row r="127" spans="2:11" s="1" customFormat="1" ht="15" customHeight="1">
      <c r="B127" s="286"/>
      <c r="C127" s="243" t="s">
        <v>507</v>
      </c>
      <c r="D127" s="243"/>
      <c r="E127" s="243"/>
      <c r="F127" s="264" t="s">
        <v>458</v>
      </c>
      <c r="G127" s="243"/>
      <c r="H127" s="243" t="s">
        <v>508</v>
      </c>
      <c r="I127" s="243" t="s">
        <v>460</v>
      </c>
      <c r="J127" s="243" t="s">
        <v>509</v>
      </c>
      <c r="K127" s="289"/>
    </row>
    <row r="128" spans="2:11" s="1" customFormat="1" ht="15" customHeight="1">
      <c r="B128" s="286"/>
      <c r="C128" s="243" t="s">
        <v>406</v>
      </c>
      <c r="D128" s="243"/>
      <c r="E128" s="243"/>
      <c r="F128" s="264" t="s">
        <v>458</v>
      </c>
      <c r="G128" s="243"/>
      <c r="H128" s="243" t="s">
        <v>510</v>
      </c>
      <c r="I128" s="243" t="s">
        <v>460</v>
      </c>
      <c r="J128" s="243" t="s">
        <v>509</v>
      </c>
      <c r="K128" s="289"/>
    </row>
    <row r="129" spans="2:11" s="1" customFormat="1" ht="15" customHeight="1">
      <c r="B129" s="286"/>
      <c r="C129" s="243" t="s">
        <v>469</v>
      </c>
      <c r="D129" s="243"/>
      <c r="E129" s="243"/>
      <c r="F129" s="264" t="s">
        <v>464</v>
      </c>
      <c r="G129" s="243"/>
      <c r="H129" s="243" t="s">
        <v>470</v>
      </c>
      <c r="I129" s="243" t="s">
        <v>460</v>
      </c>
      <c r="J129" s="243">
        <v>15</v>
      </c>
      <c r="K129" s="289"/>
    </row>
    <row r="130" spans="2:11" s="1" customFormat="1" ht="15" customHeight="1">
      <c r="B130" s="286"/>
      <c r="C130" s="267" t="s">
        <v>471</v>
      </c>
      <c r="D130" s="267"/>
      <c r="E130" s="267"/>
      <c r="F130" s="268" t="s">
        <v>464</v>
      </c>
      <c r="G130" s="267"/>
      <c r="H130" s="267" t="s">
        <v>472</v>
      </c>
      <c r="I130" s="267" t="s">
        <v>460</v>
      </c>
      <c r="J130" s="267">
        <v>15</v>
      </c>
      <c r="K130" s="289"/>
    </row>
    <row r="131" spans="2:11" s="1" customFormat="1" ht="15" customHeight="1">
      <c r="B131" s="286"/>
      <c r="C131" s="267" t="s">
        <v>473</v>
      </c>
      <c r="D131" s="267"/>
      <c r="E131" s="267"/>
      <c r="F131" s="268" t="s">
        <v>464</v>
      </c>
      <c r="G131" s="267"/>
      <c r="H131" s="267" t="s">
        <v>474</v>
      </c>
      <c r="I131" s="267" t="s">
        <v>460</v>
      </c>
      <c r="J131" s="267">
        <v>20</v>
      </c>
      <c r="K131" s="289"/>
    </row>
    <row r="132" spans="2:11" s="1" customFormat="1" ht="15" customHeight="1">
      <c r="B132" s="286"/>
      <c r="C132" s="267" t="s">
        <v>475</v>
      </c>
      <c r="D132" s="267"/>
      <c r="E132" s="267"/>
      <c r="F132" s="268" t="s">
        <v>464</v>
      </c>
      <c r="G132" s="267"/>
      <c r="H132" s="267" t="s">
        <v>476</v>
      </c>
      <c r="I132" s="267" t="s">
        <v>460</v>
      </c>
      <c r="J132" s="267">
        <v>20</v>
      </c>
      <c r="K132" s="289"/>
    </row>
    <row r="133" spans="2:11" s="1" customFormat="1" ht="15" customHeight="1">
      <c r="B133" s="286"/>
      <c r="C133" s="243" t="s">
        <v>463</v>
      </c>
      <c r="D133" s="243"/>
      <c r="E133" s="243"/>
      <c r="F133" s="264" t="s">
        <v>464</v>
      </c>
      <c r="G133" s="243"/>
      <c r="H133" s="243" t="s">
        <v>498</v>
      </c>
      <c r="I133" s="243" t="s">
        <v>460</v>
      </c>
      <c r="J133" s="243">
        <v>50</v>
      </c>
      <c r="K133" s="289"/>
    </row>
    <row r="134" spans="2:11" s="1" customFormat="1" ht="15" customHeight="1">
      <c r="B134" s="286"/>
      <c r="C134" s="243" t="s">
        <v>477</v>
      </c>
      <c r="D134" s="243"/>
      <c r="E134" s="243"/>
      <c r="F134" s="264" t="s">
        <v>464</v>
      </c>
      <c r="G134" s="243"/>
      <c r="H134" s="243" t="s">
        <v>498</v>
      </c>
      <c r="I134" s="243" t="s">
        <v>460</v>
      </c>
      <c r="J134" s="243">
        <v>50</v>
      </c>
      <c r="K134" s="289"/>
    </row>
    <row r="135" spans="2:11" s="1" customFormat="1" ht="15" customHeight="1">
      <c r="B135" s="286"/>
      <c r="C135" s="243" t="s">
        <v>483</v>
      </c>
      <c r="D135" s="243"/>
      <c r="E135" s="243"/>
      <c r="F135" s="264" t="s">
        <v>464</v>
      </c>
      <c r="G135" s="243"/>
      <c r="H135" s="243" t="s">
        <v>498</v>
      </c>
      <c r="I135" s="243" t="s">
        <v>460</v>
      </c>
      <c r="J135" s="243">
        <v>50</v>
      </c>
      <c r="K135" s="289"/>
    </row>
    <row r="136" spans="2:11" s="1" customFormat="1" ht="15" customHeight="1">
      <c r="B136" s="286"/>
      <c r="C136" s="243" t="s">
        <v>485</v>
      </c>
      <c r="D136" s="243"/>
      <c r="E136" s="243"/>
      <c r="F136" s="264" t="s">
        <v>464</v>
      </c>
      <c r="G136" s="243"/>
      <c r="H136" s="243" t="s">
        <v>498</v>
      </c>
      <c r="I136" s="243" t="s">
        <v>460</v>
      </c>
      <c r="J136" s="243">
        <v>50</v>
      </c>
      <c r="K136" s="289"/>
    </row>
    <row r="137" spans="2:11" s="1" customFormat="1" ht="15" customHeight="1">
      <c r="B137" s="286"/>
      <c r="C137" s="243" t="s">
        <v>486</v>
      </c>
      <c r="D137" s="243"/>
      <c r="E137" s="243"/>
      <c r="F137" s="264" t="s">
        <v>464</v>
      </c>
      <c r="G137" s="243"/>
      <c r="H137" s="243" t="s">
        <v>511</v>
      </c>
      <c r="I137" s="243" t="s">
        <v>460</v>
      </c>
      <c r="J137" s="243">
        <v>255</v>
      </c>
      <c r="K137" s="289"/>
    </row>
    <row r="138" spans="2:11" s="1" customFormat="1" ht="15" customHeight="1">
      <c r="B138" s="286"/>
      <c r="C138" s="243" t="s">
        <v>488</v>
      </c>
      <c r="D138" s="243"/>
      <c r="E138" s="243"/>
      <c r="F138" s="264" t="s">
        <v>458</v>
      </c>
      <c r="G138" s="243"/>
      <c r="H138" s="243" t="s">
        <v>512</v>
      </c>
      <c r="I138" s="243" t="s">
        <v>490</v>
      </c>
      <c r="J138" s="243"/>
      <c r="K138" s="289"/>
    </row>
    <row r="139" spans="2:11" s="1" customFormat="1" ht="15" customHeight="1">
      <c r="B139" s="286"/>
      <c r="C139" s="243" t="s">
        <v>491</v>
      </c>
      <c r="D139" s="243"/>
      <c r="E139" s="243"/>
      <c r="F139" s="264" t="s">
        <v>458</v>
      </c>
      <c r="G139" s="243"/>
      <c r="H139" s="243" t="s">
        <v>513</v>
      </c>
      <c r="I139" s="243" t="s">
        <v>493</v>
      </c>
      <c r="J139" s="243"/>
      <c r="K139" s="289"/>
    </row>
    <row r="140" spans="2:11" s="1" customFormat="1" ht="15" customHeight="1">
      <c r="B140" s="286"/>
      <c r="C140" s="243" t="s">
        <v>494</v>
      </c>
      <c r="D140" s="243"/>
      <c r="E140" s="243"/>
      <c r="F140" s="264" t="s">
        <v>458</v>
      </c>
      <c r="G140" s="243"/>
      <c r="H140" s="243" t="s">
        <v>494</v>
      </c>
      <c r="I140" s="243" t="s">
        <v>493</v>
      </c>
      <c r="J140" s="243"/>
      <c r="K140" s="289"/>
    </row>
    <row r="141" spans="2:11" s="1" customFormat="1" ht="15" customHeight="1">
      <c r="B141" s="286"/>
      <c r="C141" s="243" t="s">
        <v>38</v>
      </c>
      <c r="D141" s="243"/>
      <c r="E141" s="243"/>
      <c r="F141" s="264" t="s">
        <v>458</v>
      </c>
      <c r="G141" s="243"/>
      <c r="H141" s="243" t="s">
        <v>514</v>
      </c>
      <c r="I141" s="243" t="s">
        <v>493</v>
      </c>
      <c r="J141" s="243"/>
      <c r="K141" s="289"/>
    </row>
    <row r="142" spans="2:11" s="1" customFormat="1" ht="15" customHeight="1">
      <c r="B142" s="286"/>
      <c r="C142" s="243" t="s">
        <v>515</v>
      </c>
      <c r="D142" s="243"/>
      <c r="E142" s="243"/>
      <c r="F142" s="264" t="s">
        <v>458</v>
      </c>
      <c r="G142" s="243"/>
      <c r="H142" s="243" t="s">
        <v>516</v>
      </c>
      <c r="I142" s="243" t="s">
        <v>493</v>
      </c>
      <c r="J142" s="243"/>
      <c r="K142" s="289"/>
    </row>
    <row r="143" spans="2:11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pans="2:11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pans="2:11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pans="2:11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pans="2:11" s="1" customFormat="1" ht="45" customHeight="1">
      <c r="B147" s="254"/>
      <c r="C147" s="362" t="s">
        <v>517</v>
      </c>
      <c r="D147" s="362"/>
      <c r="E147" s="362"/>
      <c r="F147" s="362"/>
      <c r="G147" s="362"/>
      <c r="H147" s="362"/>
      <c r="I147" s="362"/>
      <c r="J147" s="362"/>
      <c r="K147" s="255"/>
    </row>
    <row r="148" spans="2:11" s="1" customFormat="1" ht="17.25" customHeight="1">
      <c r="B148" s="254"/>
      <c r="C148" s="256" t="s">
        <v>452</v>
      </c>
      <c r="D148" s="256"/>
      <c r="E148" s="256"/>
      <c r="F148" s="256" t="s">
        <v>453</v>
      </c>
      <c r="G148" s="257"/>
      <c r="H148" s="256" t="s">
        <v>54</v>
      </c>
      <c r="I148" s="256" t="s">
        <v>57</v>
      </c>
      <c r="J148" s="256" t="s">
        <v>454</v>
      </c>
      <c r="K148" s="255"/>
    </row>
    <row r="149" spans="2:11" s="1" customFormat="1" ht="17.25" customHeight="1">
      <c r="B149" s="254"/>
      <c r="C149" s="258" t="s">
        <v>455</v>
      </c>
      <c r="D149" s="258"/>
      <c r="E149" s="258"/>
      <c r="F149" s="259" t="s">
        <v>456</v>
      </c>
      <c r="G149" s="260"/>
      <c r="H149" s="258"/>
      <c r="I149" s="258"/>
      <c r="J149" s="258" t="s">
        <v>457</v>
      </c>
      <c r="K149" s="255"/>
    </row>
    <row r="150" spans="2:11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pans="2:11" s="1" customFormat="1" ht="15" customHeight="1">
      <c r="B151" s="266"/>
      <c r="C151" s="293" t="s">
        <v>461</v>
      </c>
      <c r="D151" s="243"/>
      <c r="E151" s="243"/>
      <c r="F151" s="294" t="s">
        <v>458</v>
      </c>
      <c r="G151" s="243"/>
      <c r="H151" s="293" t="s">
        <v>498</v>
      </c>
      <c r="I151" s="293" t="s">
        <v>460</v>
      </c>
      <c r="J151" s="293">
        <v>120</v>
      </c>
      <c r="K151" s="289"/>
    </row>
    <row r="152" spans="2:11" s="1" customFormat="1" ht="15" customHeight="1">
      <c r="B152" s="266"/>
      <c r="C152" s="293" t="s">
        <v>507</v>
      </c>
      <c r="D152" s="243"/>
      <c r="E152" s="243"/>
      <c r="F152" s="294" t="s">
        <v>458</v>
      </c>
      <c r="G152" s="243"/>
      <c r="H152" s="293" t="s">
        <v>518</v>
      </c>
      <c r="I152" s="293" t="s">
        <v>460</v>
      </c>
      <c r="J152" s="293" t="s">
        <v>509</v>
      </c>
      <c r="K152" s="289"/>
    </row>
    <row r="153" spans="2:11" s="1" customFormat="1" ht="15" customHeight="1">
      <c r="B153" s="266"/>
      <c r="C153" s="293" t="s">
        <v>406</v>
      </c>
      <c r="D153" s="243"/>
      <c r="E153" s="243"/>
      <c r="F153" s="294" t="s">
        <v>458</v>
      </c>
      <c r="G153" s="243"/>
      <c r="H153" s="293" t="s">
        <v>519</v>
      </c>
      <c r="I153" s="293" t="s">
        <v>460</v>
      </c>
      <c r="J153" s="293" t="s">
        <v>509</v>
      </c>
      <c r="K153" s="289"/>
    </row>
    <row r="154" spans="2:11" s="1" customFormat="1" ht="15" customHeight="1">
      <c r="B154" s="266"/>
      <c r="C154" s="293" t="s">
        <v>463</v>
      </c>
      <c r="D154" s="243"/>
      <c r="E154" s="243"/>
      <c r="F154" s="294" t="s">
        <v>464</v>
      </c>
      <c r="G154" s="243"/>
      <c r="H154" s="293" t="s">
        <v>498</v>
      </c>
      <c r="I154" s="293" t="s">
        <v>460</v>
      </c>
      <c r="J154" s="293">
        <v>50</v>
      </c>
      <c r="K154" s="289"/>
    </row>
    <row r="155" spans="2:11" s="1" customFormat="1" ht="15" customHeight="1">
      <c r="B155" s="266"/>
      <c r="C155" s="293" t="s">
        <v>466</v>
      </c>
      <c r="D155" s="243"/>
      <c r="E155" s="243"/>
      <c r="F155" s="294" t="s">
        <v>458</v>
      </c>
      <c r="G155" s="243"/>
      <c r="H155" s="293" t="s">
        <v>498</v>
      </c>
      <c r="I155" s="293" t="s">
        <v>468</v>
      </c>
      <c r="J155" s="293"/>
      <c r="K155" s="289"/>
    </row>
    <row r="156" spans="2:11" s="1" customFormat="1" ht="15" customHeight="1">
      <c r="B156" s="266"/>
      <c r="C156" s="293" t="s">
        <v>477</v>
      </c>
      <c r="D156" s="243"/>
      <c r="E156" s="243"/>
      <c r="F156" s="294" t="s">
        <v>464</v>
      </c>
      <c r="G156" s="243"/>
      <c r="H156" s="293" t="s">
        <v>498</v>
      </c>
      <c r="I156" s="293" t="s">
        <v>460</v>
      </c>
      <c r="J156" s="293">
        <v>50</v>
      </c>
      <c r="K156" s="289"/>
    </row>
    <row r="157" spans="2:11" s="1" customFormat="1" ht="15" customHeight="1">
      <c r="B157" s="266"/>
      <c r="C157" s="293" t="s">
        <v>485</v>
      </c>
      <c r="D157" s="243"/>
      <c r="E157" s="243"/>
      <c r="F157" s="294" t="s">
        <v>464</v>
      </c>
      <c r="G157" s="243"/>
      <c r="H157" s="293" t="s">
        <v>498</v>
      </c>
      <c r="I157" s="293" t="s">
        <v>460</v>
      </c>
      <c r="J157" s="293">
        <v>50</v>
      </c>
      <c r="K157" s="289"/>
    </row>
    <row r="158" spans="2:11" s="1" customFormat="1" ht="15" customHeight="1">
      <c r="B158" s="266"/>
      <c r="C158" s="293" t="s">
        <v>483</v>
      </c>
      <c r="D158" s="243"/>
      <c r="E158" s="243"/>
      <c r="F158" s="294" t="s">
        <v>464</v>
      </c>
      <c r="G158" s="243"/>
      <c r="H158" s="293" t="s">
        <v>498</v>
      </c>
      <c r="I158" s="293" t="s">
        <v>460</v>
      </c>
      <c r="J158" s="293">
        <v>50</v>
      </c>
      <c r="K158" s="289"/>
    </row>
    <row r="159" spans="2:11" s="1" customFormat="1" ht="15" customHeight="1">
      <c r="B159" s="266"/>
      <c r="C159" s="293" t="s">
        <v>91</v>
      </c>
      <c r="D159" s="243"/>
      <c r="E159" s="243"/>
      <c r="F159" s="294" t="s">
        <v>458</v>
      </c>
      <c r="G159" s="243"/>
      <c r="H159" s="293" t="s">
        <v>520</v>
      </c>
      <c r="I159" s="293" t="s">
        <v>460</v>
      </c>
      <c r="J159" s="293" t="s">
        <v>521</v>
      </c>
      <c r="K159" s="289"/>
    </row>
    <row r="160" spans="2:11" s="1" customFormat="1" ht="15" customHeight="1">
      <c r="B160" s="266"/>
      <c r="C160" s="293" t="s">
        <v>522</v>
      </c>
      <c r="D160" s="243"/>
      <c r="E160" s="243"/>
      <c r="F160" s="294" t="s">
        <v>458</v>
      </c>
      <c r="G160" s="243"/>
      <c r="H160" s="293" t="s">
        <v>523</v>
      </c>
      <c r="I160" s="293" t="s">
        <v>493</v>
      </c>
      <c r="J160" s="293"/>
      <c r="K160" s="289"/>
    </row>
    <row r="161" spans="2:1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pans="2:11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pans="2:11" s="1" customFormat="1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spans="2:11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pans="2:11" s="1" customFormat="1" ht="45" customHeight="1">
      <c r="B165" s="235"/>
      <c r="C165" s="363" t="s">
        <v>524</v>
      </c>
      <c r="D165" s="363"/>
      <c r="E165" s="363"/>
      <c r="F165" s="363"/>
      <c r="G165" s="363"/>
      <c r="H165" s="363"/>
      <c r="I165" s="363"/>
      <c r="J165" s="363"/>
      <c r="K165" s="236"/>
    </row>
    <row r="166" spans="2:11" s="1" customFormat="1" ht="17.25" customHeight="1">
      <c r="B166" s="235"/>
      <c r="C166" s="256" t="s">
        <v>452</v>
      </c>
      <c r="D166" s="256"/>
      <c r="E166" s="256"/>
      <c r="F166" s="256" t="s">
        <v>453</v>
      </c>
      <c r="G166" s="298"/>
      <c r="H166" s="299" t="s">
        <v>54</v>
      </c>
      <c r="I166" s="299" t="s">
        <v>57</v>
      </c>
      <c r="J166" s="256" t="s">
        <v>454</v>
      </c>
      <c r="K166" s="236"/>
    </row>
    <row r="167" spans="2:11" s="1" customFormat="1" ht="17.25" customHeight="1">
      <c r="B167" s="237"/>
      <c r="C167" s="258" t="s">
        <v>455</v>
      </c>
      <c r="D167" s="258"/>
      <c r="E167" s="258"/>
      <c r="F167" s="259" t="s">
        <v>456</v>
      </c>
      <c r="G167" s="300"/>
      <c r="H167" s="301"/>
      <c r="I167" s="301"/>
      <c r="J167" s="258" t="s">
        <v>457</v>
      </c>
      <c r="K167" s="238"/>
    </row>
    <row r="168" spans="2:11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pans="2:11" s="1" customFormat="1" ht="15" customHeight="1">
      <c r="B169" s="266"/>
      <c r="C169" s="243" t="s">
        <v>461</v>
      </c>
      <c r="D169" s="243"/>
      <c r="E169" s="243"/>
      <c r="F169" s="264" t="s">
        <v>458</v>
      </c>
      <c r="G169" s="243"/>
      <c r="H169" s="243" t="s">
        <v>498</v>
      </c>
      <c r="I169" s="243" t="s">
        <v>460</v>
      </c>
      <c r="J169" s="243">
        <v>120</v>
      </c>
      <c r="K169" s="289"/>
    </row>
    <row r="170" spans="2:11" s="1" customFormat="1" ht="15" customHeight="1">
      <c r="B170" s="266"/>
      <c r="C170" s="243" t="s">
        <v>507</v>
      </c>
      <c r="D170" s="243"/>
      <c r="E170" s="243"/>
      <c r="F170" s="264" t="s">
        <v>458</v>
      </c>
      <c r="G170" s="243"/>
      <c r="H170" s="243" t="s">
        <v>508</v>
      </c>
      <c r="I170" s="243" t="s">
        <v>460</v>
      </c>
      <c r="J170" s="243" t="s">
        <v>509</v>
      </c>
      <c r="K170" s="289"/>
    </row>
    <row r="171" spans="2:11" s="1" customFormat="1" ht="15" customHeight="1">
      <c r="B171" s="266"/>
      <c r="C171" s="243" t="s">
        <v>406</v>
      </c>
      <c r="D171" s="243"/>
      <c r="E171" s="243"/>
      <c r="F171" s="264" t="s">
        <v>458</v>
      </c>
      <c r="G171" s="243"/>
      <c r="H171" s="243" t="s">
        <v>525</v>
      </c>
      <c r="I171" s="243" t="s">
        <v>460</v>
      </c>
      <c r="J171" s="243" t="s">
        <v>509</v>
      </c>
      <c r="K171" s="289"/>
    </row>
    <row r="172" spans="2:11" s="1" customFormat="1" ht="15" customHeight="1">
      <c r="B172" s="266"/>
      <c r="C172" s="243" t="s">
        <v>463</v>
      </c>
      <c r="D172" s="243"/>
      <c r="E172" s="243"/>
      <c r="F172" s="264" t="s">
        <v>464</v>
      </c>
      <c r="G172" s="243"/>
      <c r="H172" s="243" t="s">
        <v>525</v>
      </c>
      <c r="I172" s="243" t="s">
        <v>460</v>
      </c>
      <c r="J172" s="243">
        <v>50</v>
      </c>
      <c r="K172" s="289"/>
    </row>
    <row r="173" spans="2:11" s="1" customFormat="1" ht="15" customHeight="1">
      <c r="B173" s="266"/>
      <c r="C173" s="243" t="s">
        <v>466</v>
      </c>
      <c r="D173" s="243"/>
      <c r="E173" s="243"/>
      <c r="F173" s="264" t="s">
        <v>458</v>
      </c>
      <c r="G173" s="243"/>
      <c r="H173" s="243" t="s">
        <v>525</v>
      </c>
      <c r="I173" s="243" t="s">
        <v>468</v>
      </c>
      <c r="J173" s="243"/>
      <c r="K173" s="289"/>
    </row>
    <row r="174" spans="2:11" s="1" customFormat="1" ht="15" customHeight="1">
      <c r="B174" s="266"/>
      <c r="C174" s="243" t="s">
        <v>477</v>
      </c>
      <c r="D174" s="243"/>
      <c r="E174" s="243"/>
      <c r="F174" s="264" t="s">
        <v>464</v>
      </c>
      <c r="G174" s="243"/>
      <c r="H174" s="243" t="s">
        <v>525</v>
      </c>
      <c r="I174" s="243" t="s">
        <v>460</v>
      </c>
      <c r="J174" s="243">
        <v>50</v>
      </c>
      <c r="K174" s="289"/>
    </row>
    <row r="175" spans="2:11" s="1" customFormat="1" ht="15" customHeight="1">
      <c r="B175" s="266"/>
      <c r="C175" s="243" t="s">
        <v>485</v>
      </c>
      <c r="D175" s="243"/>
      <c r="E175" s="243"/>
      <c r="F175" s="264" t="s">
        <v>464</v>
      </c>
      <c r="G175" s="243"/>
      <c r="H175" s="243" t="s">
        <v>525</v>
      </c>
      <c r="I175" s="243" t="s">
        <v>460</v>
      </c>
      <c r="J175" s="243">
        <v>50</v>
      </c>
      <c r="K175" s="289"/>
    </row>
    <row r="176" spans="2:11" s="1" customFormat="1" ht="15" customHeight="1">
      <c r="B176" s="266"/>
      <c r="C176" s="243" t="s">
        <v>483</v>
      </c>
      <c r="D176" s="243"/>
      <c r="E176" s="243"/>
      <c r="F176" s="264" t="s">
        <v>464</v>
      </c>
      <c r="G176" s="243"/>
      <c r="H176" s="243" t="s">
        <v>525</v>
      </c>
      <c r="I176" s="243" t="s">
        <v>460</v>
      </c>
      <c r="J176" s="243">
        <v>50</v>
      </c>
      <c r="K176" s="289"/>
    </row>
    <row r="177" spans="2:11" s="1" customFormat="1" ht="15" customHeight="1">
      <c r="B177" s="266"/>
      <c r="C177" s="243" t="s">
        <v>101</v>
      </c>
      <c r="D177" s="243"/>
      <c r="E177" s="243"/>
      <c r="F177" s="264" t="s">
        <v>458</v>
      </c>
      <c r="G177" s="243"/>
      <c r="H177" s="243" t="s">
        <v>526</v>
      </c>
      <c r="I177" s="243" t="s">
        <v>527</v>
      </c>
      <c r="J177" s="243"/>
      <c r="K177" s="289"/>
    </row>
    <row r="178" spans="2:11" s="1" customFormat="1" ht="15" customHeight="1">
      <c r="B178" s="266"/>
      <c r="C178" s="243" t="s">
        <v>57</v>
      </c>
      <c r="D178" s="243"/>
      <c r="E178" s="243"/>
      <c r="F178" s="264" t="s">
        <v>458</v>
      </c>
      <c r="G178" s="243"/>
      <c r="H178" s="243" t="s">
        <v>528</v>
      </c>
      <c r="I178" s="243" t="s">
        <v>529</v>
      </c>
      <c r="J178" s="243">
        <v>1</v>
      </c>
      <c r="K178" s="289"/>
    </row>
    <row r="179" spans="2:11" s="1" customFormat="1" ht="15" customHeight="1">
      <c r="B179" s="266"/>
      <c r="C179" s="243" t="s">
        <v>53</v>
      </c>
      <c r="D179" s="243"/>
      <c r="E179" s="243"/>
      <c r="F179" s="264" t="s">
        <v>458</v>
      </c>
      <c r="G179" s="243"/>
      <c r="H179" s="243" t="s">
        <v>530</v>
      </c>
      <c r="I179" s="243" t="s">
        <v>460</v>
      </c>
      <c r="J179" s="243">
        <v>20</v>
      </c>
      <c r="K179" s="289"/>
    </row>
    <row r="180" spans="2:11" s="1" customFormat="1" ht="15" customHeight="1">
      <c r="B180" s="266"/>
      <c r="C180" s="243" t="s">
        <v>54</v>
      </c>
      <c r="D180" s="243"/>
      <c r="E180" s="243"/>
      <c r="F180" s="264" t="s">
        <v>458</v>
      </c>
      <c r="G180" s="243"/>
      <c r="H180" s="243" t="s">
        <v>531</v>
      </c>
      <c r="I180" s="243" t="s">
        <v>460</v>
      </c>
      <c r="J180" s="243">
        <v>255</v>
      </c>
      <c r="K180" s="289"/>
    </row>
    <row r="181" spans="2:11" s="1" customFormat="1" ht="15" customHeight="1">
      <c r="B181" s="266"/>
      <c r="C181" s="243" t="s">
        <v>102</v>
      </c>
      <c r="D181" s="243"/>
      <c r="E181" s="243"/>
      <c r="F181" s="264" t="s">
        <v>458</v>
      </c>
      <c r="G181" s="243"/>
      <c r="H181" s="243" t="s">
        <v>422</v>
      </c>
      <c r="I181" s="243" t="s">
        <v>460</v>
      </c>
      <c r="J181" s="243">
        <v>10</v>
      </c>
      <c r="K181" s="289"/>
    </row>
    <row r="182" spans="2:11" s="1" customFormat="1" ht="15" customHeight="1">
      <c r="B182" s="266"/>
      <c r="C182" s="243" t="s">
        <v>103</v>
      </c>
      <c r="D182" s="243"/>
      <c r="E182" s="243"/>
      <c r="F182" s="264" t="s">
        <v>458</v>
      </c>
      <c r="G182" s="243"/>
      <c r="H182" s="243" t="s">
        <v>532</v>
      </c>
      <c r="I182" s="243" t="s">
        <v>493</v>
      </c>
      <c r="J182" s="243"/>
      <c r="K182" s="289"/>
    </row>
    <row r="183" spans="2:11" s="1" customFormat="1" ht="15" customHeight="1">
      <c r="B183" s="266"/>
      <c r="C183" s="243" t="s">
        <v>533</v>
      </c>
      <c r="D183" s="243"/>
      <c r="E183" s="243"/>
      <c r="F183" s="264" t="s">
        <v>458</v>
      </c>
      <c r="G183" s="243"/>
      <c r="H183" s="243" t="s">
        <v>534</v>
      </c>
      <c r="I183" s="243" t="s">
        <v>493</v>
      </c>
      <c r="J183" s="243"/>
      <c r="K183" s="289"/>
    </row>
    <row r="184" spans="2:11" s="1" customFormat="1" ht="15" customHeight="1">
      <c r="B184" s="266"/>
      <c r="C184" s="243" t="s">
        <v>522</v>
      </c>
      <c r="D184" s="243"/>
      <c r="E184" s="243"/>
      <c r="F184" s="264" t="s">
        <v>458</v>
      </c>
      <c r="G184" s="243"/>
      <c r="H184" s="243" t="s">
        <v>535</v>
      </c>
      <c r="I184" s="243" t="s">
        <v>493</v>
      </c>
      <c r="J184" s="243"/>
      <c r="K184" s="289"/>
    </row>
    <row r="185" spans="2:11" s="1" customFormat="1" ht="15" customHeight="1">
      <c r="B185" s="266"/>
      <c r="C185" s="243" t="s">
        <v>105</v>
      </c>
      <c r="D185" s="243"/>
      <c r="E185" s="243"/>
      <c r="F185" s="264" t="s">
        <v>464</v>
      </c>
      <c r="G185" s="243"/>
      <c r="H185" s="243" t="s">
        <v>536</v>
      </c>
      <c r="I185" s="243" t="s">
        <v>460</v>
      </c>
      <c r="J185" s="243">
        <v>50</v>
      </c>
      <c r="K185" s="289"/>
    </row>
    <row r="186" spans="2:11" s="1" customFormat="1" ht="15" customHeight="1">
      <c r="B186" s="266"/>
      <c r="C186" s="243" t="s">
        <v>537</v>
      </c>
      <c r="D186" s="243"/>
      <c r="E186" s="243"/>
      <c r="F186" s="264" t="s">
        <v>464</v>
      </c>
      <c r="G186" s="243"/>
      <c r="H186" s="243" t="s">
        <v>538</v>
      </c>
      <c r="I186" s="243" t="s">
        <v>539</v>
      </c>
      <c r="J186" s="243"/>
      <c r="K186" s="289"/>
    </row>
    <row r="187" spans="2:11" s="1" customFormat="1" ht="15" customHeight="1">
      <c r="B187" s="266"/>
      <c r="C187" s="243" t="s">
        <v>540</v>
      </c>
      <c r="D187" s="243"/>
      <c r="E187" s="243"/>
      <c r="F187" s="264" t="s">
        <v>464</v>
      </c>
      <c r="G187" s="243"/>
      <c r="H187" s="243" t="s">
        <v>541</v>
      </c>
      <c r="I187" s="243" t="s">
        <v>539</v>
      </c>
      <c r="J187" s="243"/>
      <c r="K187" s="289"/>
    </row>
    <row r="188" spans="2:11" s="1" customFormat="1" ht="15" customHeight="1">
      <c r="B188" s="266"/>
      <c r="C188" s="243" t="s">
        <v>542</v>
      </c>
      <c r="D188" s="243"/>
      <c r="E188" s="243"/>
      <c r="F188" s="264" t="s">
        <v>464</v>
      </c>
      <c r="G188" s="243"/>
      <c r="H188" s="243" t="s">
        <v>543</v>
      </c>
      <c r="I188" s="243" t="s">
        <v>539</v>
      </c>
      <c r="J188" s="243"/>
      <c r="K188" s="289"/>
    </row>
    <row r="189" spans="2:11" s="1" customFormat="1" ht="15" customHeight="1">
      <c r="B189" s="266"/>
      <c r="C189" s="302" t="s">
        <v>544</v>
      </c>
      <c r="D189" s="243"/>
      <c r="E189" s="243"/>
      <c r="F189" s="264" t="s">
        <v>464</v>
      </c>
      <c r="G189" s="243"/>
      <c r="H189" s="243" t="s">
        <v>545</v>
      </c>
      <c r="I189" s="243" t="s">
        <v>546</v>
      </c>
      <c r="J189" s="303" t="s">
        <v>547</v>
      </c>
      <c r="K189" s="289"/>
    </row>
    <row r="190" spans="2:11" s="1" customFormat="1" ht="15" customHeight="1">
      <c r="B190" s="266"/>
      <c r="C190" s="302" t="s">
        <v>42</v>
      </c>
      <c r="D190" s="243"/>
      <c r="E190" s="243"/>
      <c r="F190" s="264" t="s">
        <v>458</v>
      </c>
      <c r="G190" s="243"/>
      <c r="H190" s="240" t="s">
        <v>548</v>
      </c>
      <c r="I190" s="243" t="s">
        <v>549</v>
      </c>
      <c r="J190" s="243"/>
      <c r="K190" s="289"/>
    </row>
    <row r="191" spans="2:11" s="1" customFormat="1" ht="15" customHeight="1">
      <c r="B191" s="266"/>
      <c r="C191" s="302" t="s">
        <v>550</v>
      </c>
      <c r="D191" s="243"/>
      <c r="E191" s="243"/>
      <c r="F191" s="264" t="s">
        <v>458</v>
      </c>
      <c r="G191" s="243"/>
      <c r="H191" s="243" t="s">
        <v>551</v>
      </c>
      <c r="I191" s="243" t="s">
        <v>493</v>
      </c>
      <c r="J191" s="243"/>
      <c r="K191" s="289"/>
    </row>
    <row r="192" spans="2:11" s="1" customFormat="1" ht="15" customHeight="1">
      <c r="B192" s="266"/>
      <c r="C192" s="302" t="s">
        <v>552</v>
      </c>
      <c r="D192" s="243"/>
      <c r="E192" s="243"/>
      <c r="F192" s="264" t="s">
        <v>458</v>
      </c>
      <c r="G192" s="243"/>
      <c r="H192" s="243" t="s">
        <v>553</v>
      </c>
      <c r="I192" s="243" t="s">
        <v>493</v>
      </c>
      <c r="J192" s="243"/>
      <c r="K192" s="289"/>
    </row>
    <row r="193" spans="2:11" s="1" customFormat="1" ht="15" customHeight="1">
      <c r="B193" s="266"/>
      <c r="C193" s="302" t="s">
        <v>554</v>
      </c>
      <c r="D193" s="243"/>
      <c r="E193" s="243"/>
      <c r="F193" s="264" t="s">
        <v>464</v>
      </c>
      <c r="G193" s="243"/>
      <c r="H193" s="243" t="s">
        <v>555</v>
      </c>
      <c r="I193" s="243" t="s">
        <v>493</v>
      </c>
      <c r="J193" s="243"/>
      <c r="K193" s="289"/>
    </row>
    <row r="194" spans="2:11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pans="2:11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pans="2:11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pans="2:11" s="1" customFormat="1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spans="2:11" s="1" customFormat="1" ht="13.5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pans="2:11" s="1" customFormat="1" ht="21">
      <c r="B199" s="235"/>
      <c r="C199" s="363" t="s">
        <v>556</v>
      </c>
      <c r="D199" s="363"/>
      <c r="E199" s="363"/>
      <c r="F199" s="363"/>
      <c r="G199" s="363"/>
      <c r="H199" s="363"/>
      <c r="I199" s="363"/>
      <c r="J199" s="363"/>
      <c r="K199" s="236"/>
    </row>
    <row r="200" spans="2:11" s="1" customFormat="1" ht="25.5" customHeight="1">
      <c r="B200" s="235"/>
      <c r="C200" s="305" t="s">
        <v>557</v>
      </c>
      <c r="D200" s="305"/>
      <c r="E200" s="305"/>
      <c r="F200" s="305" t="s">
        <v>558</v>
      </c>
      <c r="G200" s="306"/>
      <c r="H200" s="364" t="s">
        <v>559</v>
      </c>
      <c r="I200" s="364"/>
      <c r="J200" s="364"/>
      <c r="K200" s="236"/>
    </row>
    <row r="201" spans="2:1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pans="2:11" s="1" customFormat="1" ht="15" customHeight="1">
      <c r="B202" s="266"/>
      <c r="C202" s="243" t="s">
        <v>549</v>
      </c>
      <c r="D202" s="243"/>
      <c r="E202" s="243"/>
      <c r="F202" s="264" t="s">
        <v>43</v>
      </c>
      <c r="G202" s="243"/>
      <c r="H202" s="365" t="s">
        <v>560</v>
      </c>
      <c r="I202" s="365"/>
      <c r="J202" s="365"/>
      <c r="K202" s="289"/>
    </row>
    <row r="203" spans="2:11" s="1" customFormat="1" ht="15" customHeight="1">
      <c r="B203" s="266"/>
      <c r="C203" s="243"/>
      <c r="D203" s="243"/>
      <c r="E203" s="243"/>
      <c r="F203" s="264" t="s">
        <v>44</v>
      </c>
      <c r="G203" s="243"/>
      <c r="H203" s="365" t="s">
        <v>561</v>
      </c>
      <c r="I203" s="365"/>
      <c r="J203" s="365"/>
      <c r="K203" s="289"/>
    </row>
    <row r="204" spans="2:11" s="1" customFormat="1" ht="15" customHeight="1">
      <c r="B204" s="266"/>
      <c r="C204" s="243"/>
      <c r="D204" s="243"/>
      <c r="E204" s="243"/>
      <c r="F204" s="264" t="s">
        <v>47</v>
      </c>
      <c r="G204" s="243"/>
      <c r="H204" s="365" t="s">
        <v>562</v>
      </c>
      <c r="I204" s="365"/>
      <c r="J204" s="365"/>
      <c r="K204" s="289"/>
    </row>
    <row r="205" spans="2:11" s="1" customFormat="1" ht="15" customHeight="1">
      <c r="B205" s="266"/>
      <c r="C205" s="243"/>
      <c r="D205" s="243"/>
      <c r="E205" s="243"/>
      <c r="F205" s="264" t="s">
        <v>45</v>
      </c>
      <c r="G205" s="243"/>
      <c r="H205" s="365" t="s">
        <v>563</v>
      </c>
      <c r="I205" s="365"/>
      <c r="J205" s="365"/>
      <c r="K205" s="289"/>
    </row>
    <row r="206" spans="2:11" s="1" customFormat="1" ht="15" customHeight="1">
      <c r="B206" s="266"/>
      <c r="C206" s="243"/>
      <c r="D206" s="243"/>
      <c r="E206" s="243"/>
      <c r="F206" s="264" t="s">
        <v>46</v>
      </c>
      <c r="G206" s="243"/>
      <c r="H206" s="365" t="s">
        <v>564</v>
      </c>
      <c r="I206" s="365"/>
      <c r="J206" s="365"/>
      <c r="K206" s="289"/>
    </row>
    <row r="207" spans="2:11" s="1" customFormat="1" ht="15" customHeight="1">
      <c r="B207" s="266"/>
      <c r="C207" s="243"/>
      <c r="D207" s="243"/>
      <c r="E207" s="243"/>
      <c r="F207" s="264"/>
      <c r="G207" s="243"/>
      <c r="H207" s="243"/>
      <c r="I207" s="243"/>
      <c r="J207" s="243"/>
      <c r="K207" s="289"/>
    </row>
    <row r="208" spans="2:11" s="1" customFormat="1" ht="15" customHeight="1">
      <c r="B208" s="266"/>
      <c r="C208" s="243" t="s">
        <v>505</v>
      </c>
      <c r="D208" s="243"/>
      <c r="E208" s="243"/>
      <c r="F208" s="264" t="s">
        <v>79</v>
      </c>
      <c r="G208" s="243"/>
      <c r="H208" s="365" t="s">
        <v>565</v>
      </c>
      <c r="I208" s="365"/>
      <c r="J208" s="365"/>
      <c r="K208" s="289"/>
    </row>
    <row r="209" spans="2:11" s="1" customFormat="1" ht="15" customHeight="1">
      <c r="B209" s="266"/>
      <c r="C209" s="243"/>
      <c r="D209" s="243"/>
      <c r="E209" s="243"/>
      <c r="F209" s="264" t="s">
        <v>400</v>
      </c>
      <c r="G209" s="243"/>
      <c r="H209" s="365" t="s">
        <v>401</v>
      </c>
      <c r="I209" s="365"/>
      <c r="J209" s="365"/>
      <c r="K209" s="289"/>
    </row>
    <row r="210" spans="2:11" s="1" customFormat="1" ht="15" customHeight="1">
      <c r="B210" s="266"/>
      <c r="C210" s="243"/>
      <c r="D210" s="243"/>
      <c r="E210" s="243"/>
      <c r="F210" s="264" t="s">
        <v>398</v>
      </c>
      <c r="G210" s="243"/>
      <c r="H210" s="365" t="s">
        <v>566</v>
      </c>
      <c r="I210" s="365"/>
      <c r="J210" s="365"/>
      <c r="K210" s="289"/>
    </row>
    <row r="211" spans="2:11" s="1" customFormat="1" ht="15" customHeight="1">
      <c r="B211" s="307"/>
      <c r="C211" s="243"/>
      <c r="D211" s="243"/>
      <c r="E211" s="243"/>
      <c r="F211" s="264" t="s">
        <v>402</v>
      </c>
      <c r="G211" s="302"/>
      <c r="H211" s="366" t="s">
        <v>403</v>
      </c>
      <c r="I211" s="366"/>
      <c r="J211" s="366"/>
      <c r="K211" s="308"/>
    </row>
    <row r="212" spans="2:11" s="1" customFormat="1" ht="15" customHeight="1">
      <c r="B212" s="307"/>
      <c r="C212" s="243"/>
      <c r="D212" s="243"/>
      <c r="E212" s="243"/>
      <c r="F212" s="264" t="s">
        <v>404</v>
      </c>
      <c r="G212" s="302"/>
      <c r="H212" s="366" t="s">
        <v>567</v>
      </c>
      <c r="I212" s="366"/>
      <c r="J212" s="366"/>
      <c r="K212" s="308"/>
    </row>
    <row r="213" spans="2:11" s="1" customFormat="1" ht="15" customHeight="1">
      <c r="B213" s="307"/>
      <c r="C213" s="243"/>
      <c r="D213" s="243"/>
      <c r="E213" s="243"/>
      <c r="F213" s="264"/>
      <c r="G213" s="302"/>
      <c r="H213" s="293"/>
      <c r="I213" s="293"/>
      <c r="J213" s="293"/>
      <c r="K213" s="308"/>
    </row>
    <row r="214" spans="2:11" s="1" customFormat="1" ht="15" customHeight="1">
      <c r="B214" s="307"/>
      <c r="C214" s="243" t="s">
        <v>529</v>
      </c>
      <c r="D214" s="243"/>
      <c r="E214" s="243"/>
      <c r="F214" s="264">
        <v>1</v>
      </c>
      <c r="G214" s="302"/>
      <c r="H214" s="366" t="s">
        <v>568</v>
      </c>
      <c r="I214" s="366"/>
      <c r="J214" s="366"/>
      <c r="K214" s="308"/>
    </row>
    <row r="215" spans="2:11" s="1" customFormat="1" ht="15" customHeight="1">
      <c r="B215" s="307"/>
      <c r="C215" s="243"/>
      <c r="D215" s="243"/>
      <c r="E215" s="243"/>
      <c r="F215" s="264">
        <v>2</v>
      </c>
      <c r="G215" s="302"/>
      <c r="H215" s="366" t="s">
        <v>569</v>
      </c>
      <c r="I215" s="366"/>
      <c r="J215" s="366"/>
      <c r="K215" s="308"/>
    </row>
    <row r="216" spans="2:11" s="1" customFormat="1" ht="15" customHeight="1">
      <c r="B216" s="307"/>
      <c r="C216" s="243"/>
      <c r="D216" s="243"/>
      <c r="E216" s="243"/>
      <c r="F216" s="264">
        <v>3</v>
      </c>
      <c r="G216" s="302"/>
      <c r="H216" s="366" t="s">
        <v>570</v>
      </c>
      <c r="I216" s="366"/>
      <c r="J216" s="366"/>
      <c r="K216" s="308"/>
    </row>
    <row r="217" spans="2:11" s="1" customFormat="1" ht="15" customHeight="1">
      <c r="B217" s="307"/>
      <c r="C217" s="243"/>
      <c r="D217" s="243"/>
      <c r="E217" s="243"/>
      <c r="F217" s="264">
        <v>4</v>
      </c>
      <c r="G217" s="302"/>
      <c r="H217" s="366" t="s">
        <v>571</v>
      </c>
      <c r="I217" s="366"/>
      <c r="J217" s="366"/>
      <c r="K217" s="308"/>
    </row>
    <row r="218" spans="2:11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128"/>
  <sheetViews>
    <sheetView workbookViewId="0">
      <selection activeCell="L26" sqref="L26"/>
    </sheetView>
  </sheetViews>
  <sheetFormatPr defaultRowHeight="11.25"/>
  <cols>
    <col min="1" max="16384" width="9.33203125" style="1"/>
  </cols>
  <sheetData>
    <row r="3" spans="2:2">
      <c r="B3" s="1" t="s">
        <v>572</v>
      </c>
    </row>
    <row r="4" spans="2:2">
      <c r="B4" s="1" t="s">
        <v>573</v>
      </c>
    </row>
    <row r="5" spans="2:2">
      <c r="B5" s="1" t="s">
        <v>574</v>
      </c>
    </row>
    <row r="6" spans="2:2">
      <c r="B6" s="1" t="s">
        <v>575</v>
      </c>
    </row>
    <row r="7" spans="2:2">
      <c r="B7" s="1" t="s">
        <v>576</v>
      </c>
    </row>
    <row r="10" spans="2:2">
      <c r="B10" s="1" t="s">
        <v>577</v>
      </c>
    </row>
    <row r="11" spans="2:2">
      <c r="B11" s="1" t="s">
        <v>578</v>
      </c>
    </row>
    <row r="13" spans="2:2">
      <c r="B13" s="1" t="s">
        <v>579</v>
      </c>
    </row>
    <row r="14" spans="2:2">
      <c r="B14" s="1" t="s">
        <v>580</v>
      </c>
    </row>
    <row r="15" spans="2:2">
      <c r="B15" s="1" t="s">
        <v>581</v>
      </c>
    </row>
    <row r="16" spans="2:2">
      <c r="B16" s="1" t="s">
        <v>582</v>
      </c>
    </row>
    <row r="17" spans="2:2">
      <c r="B17" s="1" t="s">
        <v>578</v>
      </c>
    </row>
    <row r="18" spans="2:2">
      <c r="B18" s="1" t="s">
        <v>583</v>
      </c>
    </row>
    <row r="19" spans="2:2">
      <c r="B19" s="1" t="s">
        <v>584</v>
      </c>
    </row>
    <row r="20" spans="2:2">
      <c r="B20" s="1" t="s">
        <v>585</v>
      </c>
    </row>
    <row r="21" spans="2:2">
      <c r="B21" s="1" t="s">
        <v>586</v>
      </c>
    </row>
    <row r="22" spans="2:2">
      <c r="B22" s="1" t="s">
        <v>587</v>
      </c>
    </row>
    <row r="23" spans="2:2">
      <c r="B23" s="1" t="s">
        <v>588</v>
      </c>
    </row>
    <row r="24" spans="2:2">
      <c r="B24" s="1" t="s">
        <v>589</v>
      </c>
    </row>
    <row r="25" spans="2:2">
      <c r="B25" s="1" t="s">
        <v>590</v>
      </c>
    </row>
    <row r="26" spans="2:2">
      <c r="B26" s="1" t="s">
        <v>591</v>
      </c>
    </row>
    <row r="27" spans="2:2">
      <c r="B27" s="1" t="s">
        <v>592</v>
      </c>
    </row>
    <row r="28" spans="2:2">
      <c r="B28" s="1" t="s">
        <v>593</v>
      </c>
    </row>
    <row r="29" spans="2:2">
      <c r="B29" s="1" t="s">
        <v>594</v>
      </c>
    </row>
    <row r="30" spans="2:2">
      <c r="B30" s="1" t="s">
        <v>595</v>
      </c>
    </row>
    <row r="31" spans="2:2">
      <c r="B31" s="1" t="s">
        <v>596</v>
      </c>
    </row>
    <row r="32" spans="2:2">
      <c r="B32" s="1" t="s">
        <v>597</v>
      </c>
    </row>
    <row r="33" spans="2:2">
      <c r="B33" s="1" t="s">
        <v>598</v>
      </c>
    </row>
    <row r="34" spans="2:2">
      <c r="B34" s="1" t="s">
        <v>599</v>
      </c>
    </row>
    <row r="35" spans="2:2">
      <c r="B35" s="1" t="s">
        <v>600</v>
      </c>
    </row>
    <row r="36" spans="2:2">
      <c r="B36" s="1" t="s">
        <v>601</v>
      </c>
    </row>
    <row r="37" spans="2:2">
      <c r="B37" s="1" t="s">
        <v>578</v>
      </c>
    </row>
    <row r="38" spans="2:2">
      <c r="B38" s="1" t="s">
        <v>602</v>
      </c>
    </row>
    <row r="41" spans="2:2">
      <c r="B41" s="1" t="s">
        <v>572</v>
      </c>
    </row>
    <row r="42" spans="2:2">
      <c r="B42" s="1" t="s">
        <v>573</v>
      </c>
    </row>
    <row r="43" spans="2:2">
      <c r="B43" s="1" t="s">
        <v>603</v>
      </c>
    </row>
    <row r="44" spans="2:2">
      <c r="B44" s="1" t="s">
        <v>604</v>
      </c>
    </row>
    <row r="45" spans="2:2">
      <c r="B45" s="1" t="s">
        <v>576</v>
      </c>
    </row>
    <row r="48" spans="2:2">
      <c r="B48" s="1" t="s">
        <v>577</v>
      </c>
    </row>
    <row r="49" spans="2:2">
      <c r="B49" s="1" t="s">
        <v>578</v>
      </c>
    </row>
    <row r="51" spans="2:2">
      <c r="B51" s="1" t="s">
        <v>579</v>
      </c>
    </row>
    <row r="52" spans="2:2">
      <c r="B52" s="1" t="s">
        <v>580</v>
      </c>
    </row>
    <row r="53" spans="2:2">
      <c r="B53" s="1" t="s">
        <v>581</v>
      </c>
    </row>
    <row r="54" spans="2:2">
      <c r="B54" s="1" t="s">
        <v>582</v>
      </c>
    </row>
    <row r="55" spans="2:2">
      <c r="B55" s="1" t="s">
        <v>578</v>
      </c>
    </row>
    <row r="56" spans="2:2">
      <c r="B56" s="1" t="s">
        <v>605</v>
      </c>
    </row>
    <row r="57" spans="2:2">
      <c r="B57" s="1" t="s">
        <v>606</v>
      </c>
    </row>
    <row r="58" spans="2:2">
      <c r="B58" s="1" t="s">
        <v>607</v>
      </c>
    </row>
    <row r="59" spans="2:2">
      <c r="B59" s="1" t="s">
        <v>608</v>
      </c>
    </row>
    <row r="60" spans="2:2">
      <c r="B60" s="1" t="s">
        <v>609</v>
      </c>
    </row>
    <row r="61" spans="2:2">
      <c r="B61" s="1" t="s">
        <v>610</v>
      </c>
    </row>
    <row r="62" spans="2:2">
      <c r="B62" s="1" t="s">
        <v>611</v>
      </c>
    </row>
    <row r="63" spans="2:2">
      <c r="B63" s="1" t="s">
        <v>612</v>
      </c>
    </row>
    <row r="64" spans="2:2">
      <c r="B64" s="1" t="s">
        <v>613</v>
      </c>
    </row>
    <row r="65" spans="2:2">
      <c r="B65" s="1" t="s">
        <v>614</v>
      </c>
    </row>
    <row r="66" spans="2:2">
      <c r="B66" s="1" t="s">
        <v>615</v>
      </c>
    </row>
    <row r="67" spans="2:2">
      <c r="B67" s="1" t="s">
        <v>578</v>
      </c>
    </row>
    <row r="68" spans="2:2">
      <c r="B68" s="1" t="s">
        <v>616</v>
      </c>
    </row>
    <row r="71" spans="2:2">
      <c r="B71" s="1" t="s">
        <v>572</v>
      </c>
    </row>
    <row r="72" spans="2:2">
      <c r="B72" s="1" t="s">
        <v>573</v>
      </c>
    </row>
    <row r="73" spans="2:2">
      <c r="B73" s="1" t="s">
        <v>617</v>
      </c>
    </row>
    <row r="74" spans="2:2">
      <c r="B74" s="1" t="s">
        <v>618</v>
      </c>
    </row>
    <row r="75" spans="2:2">
      <c r="B75" s="1" t="s">
        <v>576</v>
      </c>
    </row>
    <row r="78" spans="2:2">
      <c r="B78" s="1" t="s">
        <v>619</v>
      </c>
    </row>
    <row r="79" spans="2:2">
      <c r="B79" s="1" t="s">
        <v>578</v>
      </c>
    </row>
    <row r="81" spans="2:2">
      <c r="B81" s="1" t="s">
        <v>579</v>
      </c>
    </row>
    <row r="82" spans="2:2">
      <c r="B82" s="1" t="s">
        <v>580</v>
      </c>
    </row>
    <row r="83" spans="2:2">
      <c r="B83" s="1" t="s">
        <v>581</v>
      </c>
    </row>
    <row r="84" spans="2:2">
      <c r="B84" s="1" t="s">
        <v>582</v>
      </c>
    </row>
    <row r="85" spans="2:2">
      <c r="B85" s="1" t="s">
        <v>578</v>
      </c>
    </row>
    <row r="86" spans="2:2">
      <c r="B86" s="1" t="s">
        <v>620</v>
      </c>
    </row>
    <row r="87" spans="2:2">
      <c r="B87" s="1" t="s">
        <v>621</v>
      </c>
    </row>
    <row r="88" spans="2:2">
      <c r="B88" s="1" t="s">
        <v>622</v>
      </c>
    </row>
    <row r="89" spans="2:2">
      <c r="B89" s="1" t="s">
        <v>623</v>
      </c>
    </row>
    <row r="90" spans="2:2">
      <c r="B90" s="1" t="s">
        <v>624</v>
      </c>
    </row>
    <row r="91" spans="2:2">
      <c r="B91" s="1" t="s">
        <v>625</v>
      </c>
    </row>
    <row r="92" spans="2:2">
      <c r="B92" s="1" t="s">
        <v>626</v>
      </c>
    </row>
    <row r="93" spans="2:2">
      <c r="B93" s="1" t="s">
        <v>627</v>
      </c>
    </row>
    <row r="94" spans="2:2">
      <c r="B94" s="1" t="s">
        <v>628</v>
      </c>
    </row>
    <row r="95" spans="2:2">
      <c r="B95" s="1" t="s">
        <v>578</v>
      </c>
    </row>
    <row r="96" spans="2:2">
      <c r="B96" s="1" t="s">
        <v>629</v>
      </c>
    </row>
    <row r="99" spans="2:2">
      <c r="B99" s="1" t="s">
        <v>572</v>
      </c>
    </row>
    <row r="100" spans="2:2">
      <c r="B100" s="1" t="s">
        <v>573</v>
      </c>
    </row>
    <row r="101" spans="2:2">
      <c r="B101" s="1" t="s">
        <v>630</v>
      </c>
    </row>
    <row r="102" spans="2:2">
      <c r="B102" s="1" t="s">
        <v>618</v>
      </c>
    </row>
    <row r="103" spans="2:2">
      <c r="B103" s="1" t="s">
        <v>576</v>
      </c>
    </row>
    <row r="106" spans="2:2">
      <c r="B106" s="1" t="s">
        <v>619</v>
      </c>
    </row>
    <row r="107" spans="2:2">
      <c r="B107" s="1" t="s">
        <v>578</v>
      </c>
    </row>
    <row r="109" spans="2:2">
      <c r="B109" s="1" t="s">
        <v>579</v>
      </c>
    </row>
    <row r="110" spans="2:2">
      <c r="B110" s="1" t="s">
        <v>580</v>
      </c>
    </row>
    <row r="111" spans="2:2">
      <c r="B111" s="1" t="s">
        <v>581</v>
      </c>
    </row>
    <row r="112" spans="2:2">
      <c r="B112" s="1" t="s">
        <v>582</v>
      </c>
    </row>
    <row r="113" spans="2:2">
      <c r="B113" s="1" t="s">
        <v>578</v>
      </c>
    </row>
    <row r="114" spans="2:2">
      <c r="B114" s="1" t="s">
        <v>631</v>
      </c>
    </row>
    <row r="115" spans="2:2">
      <c r="B115" s="1" t="s">
        <v>632</v>
      </c>
    </row>
    <row r="116" spans="2:2">
      <c r="B116" s="1" t="s">
        <v>633</v>
      </c>
    </row>
    <row r="117" spans="2:2">
      <c r="B117" s="1" t="s">
        <v>634</v>
      </c>
    </row>
    <row r="118" spans="2:2">
      <c r="B118" s="1" t="s">
        <v>635</v>
      </c>
    </row>
    <row r="119" spans="2:2">
      <c r="B119" s="1" t="s">
        <v>636</v>
      </c>
    </row>
    <row r="120" spans="2:2">
      <c r="B120" s="1" t="s">
        <v>622</v>
      </c>
    </row>
    <row r="121" spans="2:2">
      <c r="B121" s="1" t="s">
        <v>623</v>
      </c>
    </row>
    <row r="122" spans="2:2">
      <c r="B122" s="1" t="s">
        <v>624</v>
      </c>
    </row>
    <row r="123" spans="2:2">
      <c r="B123" s="1" t="s">
        <v>625</v>
      </c>
    </row>
    <row r="124" spans="2:2">
      <c r="B124" s="1" t="s">
        <v>626</v>
      </c>
    </row>
    <row r="125" spans="2:2">
      <c r="B125" s="1" t="s">
        <v>627</v>
      </c>
    </row>
    <row r="126" spans="2:2">
      <c r="B126" s="1" t="s">
        <v>628</v>
      </c>
    </row>
    <row r="127" spans="2:2">
      <c r="B127" s="1" t="s">
        <v>578</v>
      </c>
    </row>
    <row r="128" spans="2:2">
      <c r="B128" s="1" t="s">
        <v>637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Rekapitulace stavby</vt:lpstr>
      <vt:lpstr>1 - SO1 - Úsek ř. km 32,0...</vt:lpstr>
      <vt:lpstr>2 - SO2 - Úsek ř. km 32,7...</vt:lpstr>
      <vt:lpstr>3 - VRN</vt:lpstr>
      <vt:lpstr>Pokyny pro vyplnění</vt:lpstr>
      <vt:lpstr>KUBATURY</vt:lpstr>
      <vt:lpstr>'1 - SO1 - Úsek ř. km 32,0...'!Názvy_tisku</vt:lpstr>
      <vt:lpstr>'2 - SO2 - Úsek ř. km 32,7...'!Názvy_tisku</vt:lpstr>
      <vt:lpstr>'3 - VRN'!Názvy_tisku</vt:lpstr>
      <vt:lpstr>'Rekapitulace stavby'!Názvy_tisku</vt:lpstr>
      <vt:lpstr>'1 - SO1 - Úsek ř. km 32,0...'!Oblast_tisku</vt:lpstr>
      <vt:lpstr>'2 - SO2 - Úsek ř. km 32,7...'!Oblast_tisku</vt:lpstr>
      <vt:lpstr>'3 -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Knotek Martin</dc:creator>
  <cp:lastModifiedBy>Knotek Martin</cp:lastModifiedBy>
  <dcterms:created xsi:type="dcterms:W3CDTF">2021-07-23T12:24:16Z</dcterms:created>
  <dcterms:modified xsi:type="dcterms:W3CDTF">2021-07-23T13:25:13Z</dcterms:modified>
</cp:coreProperties>
</file>